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showObjects="none" showInkAnnotation="0"/>
  <mc:AlternateContent xmlns:mc="http://schemas.openxmlformats.org/markup-compatibility/2006">
    <mc:Choice Requires="x15">
      <x15ac:absPath xmlns:x15ac="http://schemas.microsoft.com/office/spreadsheetml/2010/11/ac" url="X:\Marketing Team Files\Marketing Materials\AutoCharts&amp;Tables\Backup Files\Rational\HSU\"/>
    </mc:Choice>
  </mc:AlternateContent>
  <xr:revisionPtr revIDLastSave="0" documentId="13_ncr:1_{53D1A362-C68B-4121-B272-A1879296DB2C}" xr6:coauthVersionLast="46" xr6:coauthVersionMax="46" xr10:uidLastSave="{00000000-0000-0000-0000-000000000000}"/>
  <bookViews>
    <workbookView xWindow="-28920" yWindow="-120" windowWidth="29040" windowHeight="15840" tabRatio="838" xr2:uid="{00000000-000D-0000-FFFF-FFFF00000000}"/>
  </bookViews>
  <sheets>
    <sheet name="HSU - INPUTS" sheetId="7" r:id="rId1"/>
    <sheet name="HSU - DATA" sheetId="1" r:id="rId2"/>
    <sheet name="HSU - FACT SHEET" sheetId="4" r:id="rId3"/>
    <sheet name="Dynamic Brands 10K" sheetId="11" r:id="rId4"/>
    <sheet name="DATA - SINCE CHANGE" sheetId="20" r:id="rId5"/>
    <sheet name="Global" sheetId="13" r:id="rId6"/>
    <sheet name="HSU" sheetId="8" r:id="rId7"/>
    <sheet name="HSU_EXPORT_10kChart" sheetId="14" r:id="rId8"/>
    <sheet name="HSU_EXPORT_PerformanceTable" sheetId="15" r:id="rId9"/>
    <sheet name="HSU_EXPORT_PerformanceBar" sheetId="16" r:id="rId10"/>
    <sheet name="HSU_EXPORT_FundHoldings" sheetId="17" r:id="rId11"/>
    <sheet name="HSU_EXPORT_SectorWeights" sheetId="18" r:id="rId12"/>
    <sheet name="HSU_EXPORT_GeographicAllocation" sheetId="19" r:id="rId13"/>
  </sheets>
  <externalReferences>
    <externalReference r:id="rId14"/>
  </externalReferences>
  <definedNames>
    <definedName name="_xlnm._FilterDatabase" localSheetId="0" hidden="1">'HSU - INPUTS'!$B$45:$D$57</definedName>
    <definedName name="_xlnm.Print_Titles" localSheetId="6">HSU!$1:$2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1" i="11" l="1"/>
  <c r="E42" i="11"/>
  <c r="E43" i="11"/>
  <c r="E44" i="11"/>
  <c r="E45" i="11"/>
  <c r="A44" i="14"/>
  <c r="B44" i="14"/>
  <c r="A42" i="14"/>
  <c r="B42" i="14"/>
  <c r="A43" i="14"/>
  <c r="B43" i="14"/>
  <c r="C55" i="20"/>
  <c r="C54" i="20"/>
  <c r="C51" i="20"/>
  <c r="B51" i="20"/>
  <c r="C50" i="20"/>
  <c r="B50" i="20"/>
  <c r="C49" i="20"/>
  <c r="B49" i="20"/>
  <c r="B45" i="20"/>
  <c r="B43" i="20"/>
  <c r="B38" i="20"/>
  <c r="D37" i="20"/>
  <c r="C37" i="20"/>
  <c r="H23" i="20"/>
  <c r="D23" i="20"/>
  <c r="D22" i="20"/>
  <c r="D20" i="20"/>
  <c r="H13" i="20"/>
  <c r="F13" i="20"/>
  <c r="E13" i="20"/>
  <c r="D13" i="20"/>
  <c r="L9" i="20"/>
  <c r="Y8" i="20"/>
  <c r="Y7" i="20"/>
  <c r="C7" i="20"/>
  <c r="Y6" i="20"/>
  <c r="M6" i="20"/>
  <c r="L6" i="20"/>
  <c r="L7" i="20" s="1"/>
  <c r="L8" i="20" s="1"/>
  <c r="O5" i="20"/>
  <c r="O6" i="20" s="1"/>
  <c r="M5" i="20"/>
  <c r="Z5" i="20" s="1"/>
  <c r="L5" i="20"/>
  <c r="Y5" i="20" s="1"/>
  <c r="K5" i="20"/>
  <c r="C5" i="20"/>
  <c r="B47" i="20" s="1"/>
  <c r="Z4" i="20"/>
  <c r="Y4" i="20"/>
  <c r="X4" i="20"/>
  <c r="N4" i="20"/>
  <c r="N5" i="20" s="1"/>
  <c r="N6" i="20" s="1"/>
  <c r="N7" i="20" s="1"/>
  <c r="N8" i="20" s="1"/>
  <c r="N9" i="20" s="1"/>
  <c r="N10" i="20" s="1"/>
  <c r="N11" i="20" s="1"/>
  <c r="N12" i="20" s="1"/>
  <c r="N13" i="20" s="1"/>
  <c r="N14" i="20" s="1"/>
  <c r="N15" i="20" s="1"/>
  <c r="N16" i="20" s="1"/>
  <c r="N17" i="20" s="1"/>
  <c r="N18" i="20" s="1"/>
  <c r="N19" i="20" s="1"/>
  <c r="N20" i="20" s="1"/>
  <c r="N21" i="20" s="1"/>
  <c r="N22" i="20" s="1"/>
  <c r="N23" i="20" s="1"/>
  <c r="N24" i="20" s="1"/>
  <c r="N25" i="20" s="1"/>
  <c r="N26" i="20" s="1"/>
  <c r="N27" i="20" s="1"/>
  <c r="N28" i="20" s="1"/>
  <c r="N29" i="20" s="1"/>
  <c r="N30" i="20" s="1"/>
  <c r="N31" i="20" s="1"/>
  <c r="N32" i="20" s="1"/>
  <c r="N33" i="20" s="1"/>
  <c r="N34" i="20" s="1"/>
  <c r="N35" i="20" s="1"/>
  <c r="N36" i="20" s="1"/>
  <c r="N37" i="20" s="1"/>
  <c r="N38" i="20" s="1"/>
  <c r="N39" i="20" s="1"/>
  <c r="N40" i="20" s="1"/>
  <c r="N41" i="20" s="1"/>
  <c r="N42" i="20" s="1"/>
  <c r="N43" i="20" s="1"/>
  <c r="N44" i="20" s="1"/>
  <c r="N45" i="20" s="1"/>
  <c r="M4" i="20"/>
  <c r="L4" i="20"/>
  <c r="K4" i="20"/>
  <c r="J4" i="20"/>
  <c r="O3" i="20"/>
  <c r="O4" i="20" s="1"/>
  <c r="AA4" i="20" s="1"/>
  <c r="N3" i="20"/>
  <c r="D45" i="11"/>
  <c r="D44" i="11"/>
  <c r="D43" i="11"/>
  <c r="D42" i="11"/>
  <c r="D41" i="11"/>
  <c r="E40" i="11"/>
  <c r="D40" i="11"/>
  <c r="E39" i="11"/>
  <c r="D39" i="11"/>
  <c r="E38" i="11"/>
  <c r="D38" i="11"/>
  <c r="E37" i="11"/>
  <c r="D37" i="11"/>
  <c r="E36" i="11"/>
  <c r="D36" i="11"/>
  <c r="E35" i="11"/>
  <c r="D35" i="11"/>
  <c r="E34" i="11"/>
  <c r="D34" i="11"/>
  <c r="E33" i="11"/>
  <c r="D33" i="11"/>
  <c r="E32" i="11"/>
  <c r="D32" i="11"/>
  <c r="E31" i="11"/>
  <c r="D31" i="11"/>
  <c r="E30" i="11"/>
  <c r="D30" i="11"/>
  <c r="E29" i="11"/>
  <c r="D29" i="11"/>
  <c r="E28" i="11"/>
  <c r="D28" i="11"/>
  <c r="E27" i="11"/>
  <c r="D27" i="11"/>
  <c r="E26" i="11"/>
  <c r="D26" i="11"/>
  <c r="E25" i="11"/>
  <c r="D25" i="11"/>
  <c r="E24" i="11"/>
  <c r="D24" i="11"/>
  <c r="E23" i="11"/>
  <c r="D23" i="11"/>
  <c r="E22" i="11"/>
  <c r="D22" i="11"/>
  <c r="E21" i="11"/>
  <c r="D21" i="11"/>
  <c r="E20" i="11"/>
  <c r="D20" i="11"/>
  <c r="E19" i="11"/>
  <c r="D19" i="11"/>
  <c r="E18" i="11"/>
  <c r="D18" i="11"/>
  <c r="E17" i="11"/>
  <c r="D17" i="11"/>
  <c r="E16" i="11"/>
  <c r="D16" i="11"/>
  <c r="E15" i="11"/>
  <c r="D15" i="11"/>
  <c r="E14" i="11"/>
  <c r="D14" i="11"/>
  <c r="E13" i="11"/>
  <c r="D13" i="11"/>
  <c r="E12" i="11"/>
  <c r="D12" i="11"/>
  <c r="E11" i="11"/>
  <c r="D11" i="11"/>
  <c r="E10" i="11"/>
  <c r="D10" i="11"/>
  <c r="E9" i="11"/>
  <c r="D9" i="11"/>
  <c r="E8" i="11"/>
  <c r="D8" i="11"/>
  <c r="E7" i="11"/>
  <c r="D7" i="11"/>
  <c r="E6" i="11"/>
  <c r="D6" i="11"/>
  <c r="J5" i="11"/>
  <c r="G5" i="11"/>
  <c r="G6" i="11" s="1"/>
  <c r="G7" i="11" s="1"/>
  <c r="G8" i="11" s="1"/>
  <c r="G9" i="11" s="1"/>
  <c r="G10" i="11" s="1"/>
  <c r="G11" i="11" s="1"/>
  <c r="G12" i="11" s="1"/>
  <c r="G13" i="11" s="1"/>
  <c r="G14" i="11" s="1"/>
  <c r="G15" i="11" s="1"/>
  <c r="G16" i="11" s="1"/>
  <c r="G17" i="11" s="1"/>
  <c r="G18" i="11" s="1"/>
  <c r="G19" i="11" s="1"/>
  <c r="G20" i="11" s="1"/>
  <c r="G21" i="11" s="1"/>
  <c r="G22" i="11" s="1"/>
  <c r="G23" i="11" s="1"/>
  <c r="G24" i="11" s="1"/>
  <c r="G25" i="11" s="1"/>
  <c r="G26" i="11" s="1"/>
  <c r="G27" i="11" s="1"/>
  <c r="G28" i="11" s="1"/>
  <c r="G29" i="11" s="1"/>
  <c r="G30" i="11" s="1"/>
  <c r="G31" i="11" s="1"/>
  <c r="G32" i="11" s="1"/>
  <c r="G33" i="11" s="1"/>
  <c r="G34" i="11" s="1"/>
  <c r="G35" i="11" s="1"/>
  <c r="G36" i="11" s="1"/>
  <c r="G37" i="11" s="1"/>
  <c r="G38" i="11" s="1"/>
  <c r="G39" i="11" s="1"/>
  <c r="G40" i="11" s="1"/>
  <c r="E5" i="11"/>
  <c r="D5" i="11"/>
  <c r="G4" i="11"/>
  <c r="F4" i="11"/>
  <c r="F5" i="11" s="1"/>
  <c r="F6" i="11" s="1"/>
  <c r="F7" i="11" s="1"/>
  <c r="F8" i="11" s="1"/>
  <c r="F9" i="11" s="1"/>
  <c r="F10" i="11" s="1"/>
  <c r="F11" i="11" s="1"/>
  <c r="F12" i="11" s="1"/>
  <c r="F13" i="11" s="1"/>
  <c r="F14" i="11" s="1"/>
  <c r="F15" i="11" s="1"/>
  <c r="F16" i="11" s="1"/>
  <c r="F17" i="11" s="1"/>
  <c r="F18" i="11" s="1"/>
  <c r="F19" i="11" s="1"/>
  <c r="F20" i="11" s="1"/>
  <c r="F21" i="11" s="1"/>
  <c r="F22" i="11" s="1"/>
  <c r="F23" i="11" s="1"/>
  <c r="F24" i="11" s="1"/>
  <c r="F25" i="11" s="1"/>
  <c r="F26" i="11" s="1"/>
  <c r="F27" i="11" s="1"/>
  <c r="F28" i="11" s="1"/>
  <c r="F29" i="11" s="1"/>
  <c r="F30" i="11" s="1"/>
  <c r="F31" i="11" s="1"/>
  <c r="F32" i="11" s="1"/>
  <c r="F33" i="11" s="1"/>
  <c r="F34" i="11" s="1"/>
  <c r="F35" i="11" s="1"/>
  <c r="F36" i="11" s="1"/>
  <c r="F37" i="11" s="1"/>
  <c r="F38" i="11" s="1"/>
  <c r="F39" i="11" s="1"/>
  <c r="F40" i="11" s="1"/>
  <c r="A4" i="11"/>
  <c r="A5" i="11" s="1"/>
  <c r="O41" i="4"/>
  <c r="N41" i="4"/>
  <c r="O40" i="4"/>
  <c r="N40" i="4"/>
  <c r="O39" i="4"/>
  <c r="B11" i="18" s="1"/>
  <c r="N39" i="4"/>
  <c r="O38" i="4"/>
  <c r="N38" i="4"/>
  <c r="O37" i="4"/>
  <c r="N37" i="4"/>
  <c r="O36" i="4"/>
  <c r="N36" i="4"/>
  <c r="O35" i="4"/>
  <c r="N35" i="4"/>
  <c r="R34" i="4"/>
  <c r="O34" i="4"/>
  <c r="N34" i="4"/>
  <c r="O33" i="4"/>
  <c r="N33" i="4"/>
  <c r="R32" i="4"/>
  <c r="O32" i="4"/>
  <c r="N32" i="4"/>
  <c r="O31" i="4"/>
  <c r="N31" i="4"/>
  <c r="O30" i="4"/>
  <c r="N30" i="4"/>
  <c r="O23" i="4"/>
  <c r="N23" i="4"/>
  <c r="R22" i="4"/>
  <c r="Q22" i="4"/>
  <c r="O22" i="4"/>
  <c r="N22" i="4"/>
  <c r="R21" i="4"/>
  <c r="Q21" i="4"/>
  <c r="O21" i="4"/>
  <c r="N21" i="4"/>
  <c r="R20" i="4"/>
  <c r="Q20" i="4"/>
  <c r="O20" i="4"/>
  <c r="N20" i="4"/>
  <c r="R19" i="4"/>
  <c r="Q19" i="4"/>
  <c r="O19" i="4"/>
  <c r="N19" i="4"/>
  <c r="J19" i="4"/>
  <c r="I19" i="4"/>
  <c r="H19" i="4"/>
  <c r="G19" i="4"/>
  <c r="F19" i="4"/>
  <c r="E19" i="4"/>
  <c r="D19" i="4"/>
  <c r="R18" i="4"/>
  <c r="Q18" i="4"/>
  <c r="O18" i="4"/>
  <c r="N18" i="4"/>
  <c r="G18" i="4"/>
  <c r="E18" i="4"/>
  <c r="D18" i="4"/>
  <c r="R17" i="4"/>
  <c r="Q17" i="4"/>
  <c r="O17" i="4"/>
  <c r="N17" i="4"/>
  <c r="G17" i="4"/>
  <c r="F9" i="4" s="1"/>
  <c r="D17" i="4"/>
  <c r="F6" i="4" s="1"/>
  <c r="C17" i="4"/>
  <c r="R16" i="4"/>
  <c r="Q16" i="4"/>
  <c r="O16" i="4"/>
  <c r="N16" i="4"/>
  <c r="G16" i="4"/>
  <c r="E16" i="4"/>
  <c r="D16" i="4"/>
  <c r="E6" i="4" s="1"/>
  <c r="R15" i="4"/>
  <c r="Q15" i="4"/>
  <c r="O15" i="4"/>
  <c r="N15" i="4"/>
  <c r="R14" i="4"/>
  <c r="Q14" i="4"/>
  <c r="O14" i="4"/>
  <c r="N14" i="4"/>
  <c r="R13" i="4"/>
  <c r="Q13" i="4"/>
  <c r="O13" i="4"/>
  <c r="N13" i="4"/>
  <c r="R12" i="4"/>
  <c r="Q12" i="4"/>
  <c r="O12" i="4"/>
  <c r="N12" i="4"/>
  <c r="F12" i="4"/>
  <c r="E12" i="4"/>
  <c r="D12" i="4"/>
  <c r="R11" i="4"/>
  <c r="Q11" i="4"/>
  <c r="O11" i="4"/>
  <c r="N11" i="4"/>
  <c r="F11" i="4"/>
  <c r="E11" i="4"/>
  <c r="D11" i="4"/>
  <c r="R10" i="4"/>
  <c r="Q10" i="4"/>
  <c r="O10" i="4"/>
  <c r="N10" i="4"/>
  <c r="F10" i="4"/>
  <c r="E10" i="4"/>
  <c r="D10" i="4"/>
  <c r="R9" i="4"/>
  <c r="Q9" i="4"/>
  <c r="O9" i="4"/>
  <c r="N9" i="4"/>
  <c r="E9" i="4"/>
  <c r="D9" i="4"/>
  <c r="R8" i="4"/>
  <c r="Q8" i="4"/>
  <c r="O8" i="4"/>
  <c r="N8" i="4"/>
  <c r="F8" i="4"/>
  <c r="E8" i="4"/>
  <c r="D8" i="4"/>
  <c r="R7" i="4"/>
  <c r="Q7" i="4"/>
  <c r="O7" i="4"/>
  <c r="N7" i="4"/>
  <c r="F7" i="4"/>
  <c r="E7" i="4"/>
  <c r="D7" i="4"/>
  <c r="R6" i="4"/>
  <c r="Q6" i="4"/>
  <c r="O6" i="4"/>
  <c r="N6" i="4"/>
  <c r="D6" i="4"/>
  <c r="R5" i="4"/>
  <c r="Q5" i="4"/>
  <c r="O5" i="4"/>
  <c r="N5" i="4"/>
  <c r="F5" i="4"/>
  <c r="E5" i="4"/>
  <c r="F4" i="4"/>
  <c r="E4" i="4"/>
  <c r="D4" i="4"/>
  <c r="BU226" i="1"/>
  <c r="BR226" i="1"/>
  <c r="BK226" i="1"/>
  <c r="BF226" i="1"/>
  <c r="BE226" i="1"/>
  <c r="BD226" i="1"/>
  <c r="BC226" i="1"/>
  <c r="AZ226" i="1"/>
  <c r="AU226" i="1"/>
  <c r="AL226" i="1"/>
  <c r="AJ226" i="1"/>
  <c r="AO226" i="1" s="1"/>
  <c r="AB226" i="1"/>
  <c r="AA226" i="1"/>
  <c r="Z226" i="1"/>
  <c r="Y226" i="1"/>
  <c r="W226" i="1"/>
  <c r="V226" i="1"/>
  <c r="U226" i="1"/>
  <c r="T226" i="1"/>
  <c r="L226" i="1"/>
  <c r="AK226" i="1" s="1"/>
  <c r="AP226" i="1" s="1"/>
  <c r="K226" i="1"/>
  <c r="AT226" i="1" s="1"/>
  <c r="J226" i="1"/>
  <c r="BU225" i="1"/>
  <c r="BT225" i="1" s="1"/>
  <c r="BS225" i="1"/>
  <c r="BR225" i="1"/>
  <c r="BF225" i="1"/>
  <c r="BE225" i="1"/>
  <c r="BD225" i="1"/>
  <c r="BC225" i="1"/>
  <c r="AX225" i="1"/>
  <c r="AS225" i="1"/>
  <c r="AP225" i="1"/>
  <c r="AL225" i="1"/>
  <c r="AK225" i="1"/>
  <c r="AI225" i="1"/>
  <c r="AN225" i="1" s="1"/>
  <c r="W225" i="1"/>
  <c r="V225" i="1"/>
  <c r="U225" i="1"/>
  <c r="T225" i="1"/>
  <c r="L225" i="1"/>
  <c r="AU225" i="1" s="1"/>
  <c r="K225" i="1"/>
  <c r="J225" i="1"/>
  <c r="BU224" i="1"/>
  <c r="BT224" i="1"/>
  <c r="BS224" i="1"/>
  <c r="BR224" i="1"/>
  <c r="BF224" i="1"/>
  <c r="BE224" i="1"/>
  <c r="BD224" i="1"/>
  <c r="BC224" i="1"/>
  <c r="AY224" i="1"/>
  <c r="AX224" i="1"/>
  <c r="AS224" i="1"/>
  <c r="AL224" i="1"/>
  <c r="AI224" i="1"/>
  <c r="AN224" i="1" s="1"/>
  <c r="W224" i="1"/>
  <c r="V224" i="1"/>
  <c r="U224" i="1"/>
  <c r="T224" i="1"/>
  <c r="L224" i="1"/>
  <c r="AK224" i="1" s="1"/>
  <c r="AP224" i="1" s="1"/>
  <c r="K224" i="1"/>
  <c r="J224" i="1"/>
  <c r="BU223" i="1"/>
  <c r="BT223" i="1" s="1"/>
  <c r="BK223" i="1"/>
  <c r="BJ223" i="1"/>
  <c r="BF223" i="1"/>
  <c r="BE223" i="1"/>
  <c r="BD223" i="1"/>
  <c r="BC223" i="1"/>
  <c r="AZ223" i="1"/>
  <c r="AY223" i="1"/>
  <c r="AT223" i="1"/>
  <c r="AS223" i="1"/>
  <c r="AL223" i="1"/>
  <c r="AI223" i="1"/>
  <c r="AN223" i="1" s="1"/>
  <c r="AB223" i="1"/>
  <c r="AA223" i="1"/>
  <c r="Z223" i="1"/>
  <c r="Y223" i="1"/>
  <c r="W223" i="1"/>
  <c r="V223" i="1"/>
  <c r="U223" i="1"/>
  <c r="T223" i="1"/>
  <c r="L223" i="1"/>
  <c r="AK223" i="1" s="1"/>
  <c r="AP223" i="1" s="1"/>
  <c r="K223" i="1"/>
  <c r="AJ223" i="1" s="1"/>
  <c r="AO223" i="1" s="1"/>
  <c r="J223" i="1"/>
  <c r="AX223" i="1" s="1"/>
  <c r="BU222" i="1"/>
  <c r="BS222" i="1" s="1"/>
  <c r="BT222" i="1"/>
  <c r="BR222" i="1"/>
  <c r="BF222" i="1"/>
  <c r="BE222" i="1"/>
  <c r="BD222" i="1"/>
  <c r="BC222" i="1"/>
  <c r="AZ222" i="1"/>
  <c r="AU222" i="1"/>
  <c r="AT222" i="1"/>
  <c r="AP222" i="1"/>
  <c r="AL222" i="1"/>
  <c r="AK222" i="1"/>
  <c r="AJ222" i="1"/>
  <c r="AO222" i="1" s="1"/>
  <c r="W222" i="1"/>
  <c r="V222" i="1"/>
  <c r="U222" i="1"/>
  <c r="T222" i="1"/>
  <c r="L222" i="1"/>
  <c r="K222" i="1"/>
  <c r="AY222" i="1" s="1"/>
  <c r="J222" i="1"/>
  <c r="BU221" i="1"/>
  <c r="BT221" i="1"/>
  <c r="BS221" i="1"/>
  <c r="BR221" i="1"/>
  <c r="BF221" i="1"/>
  <c r="BE221" i="1"/>
  <c r="BD221" i="1"/>
  <c r="BC221" i="1"/>
  <c r="AZ221" i="1"/>
  <c r="AX221" i="1"/>
  <c r="AU221" i="1"/>
  <c r="AP221" i="1"/>
  <c r="AL221" i="1"/>
  <c r="AK221" i="1"/>
  <c r="W221" i="1"/>
  <c r="V221" i="1"/>
  <c r="U221" i="1"/>
  <c r="T221" i="1"/>
  <c r="L221" i="1"/>
  <c r="K221" i="1"/>
  <c r="J221" i="1"/>
  <c r="BF220" i="1"/>
  <c r="BE220" i="1"/>
  <c r="BD220" i="1"/>
  <c r="BC220" i="1"/>
  <c r="AY220" i="1"/>
  <c r="AX220" i="1"/>
  <c r="AS220" i="1"/>
  <c r="AL220" i="1"/>
  <c r="AK220" i="1"/>
  <c r="AP220" i="1" s="1"/>
  <c r="AB220" i="1"/>
  <c r="AA220" i="1"/>
  <c r="Z220" i="1"/>
  <c r="Y220" i="1"/>
  <c r="W220" i="1"/>
  <c r="V220" i="1"/>
  <c r="U220" i="1"/>
  <c r="T220" i="1"/>
  <c r="L220" i="1"/>
  <c r="K220" i="1"/>
  <c r="AJ220" i="1" s="1"/>
  <c r="AO220" i="1" s="1"/>
  <c r="J220" i="1"/>
  <c r="AI220" i="1" s="1"/>
  <c r="AN220" i="1" s="1"/>
  <c r="BU219" i="1"/>
  <c r="BK219" i="1"/>
  <c r="BF219" i="1"/>
  <c r="BE219" i="1"/>
  <c r="BD219" i="1"/>
  <c r="BC219" i="1"/>
  <c r="AZ219" i="1"/>
  <c r="AV219" i="1"/>
  <c r="AU219" i="1"/>
  <c r="AQ219" i="1"/>
  <c r="AP219" i="1"/>
  <c r="AL219" i="1"/>
  <c r="AK219" i="1"/>
  <c r="AJ219" i="1"/>
  <c r="AO219" i="1" s="1"/>
  <c r="W219" i="1"/>
  <c r="V219" i="1"/>
  <c r="U219" i="1"/>
  <c r="T219" i="1"/>
  <c r="L219" i="1"/>
  <c r="K219" i="1"/>
  <c r="AY219" i="1" s="1"/>
  <c r="J219" i="1"/>
  <c r="BU218" i="1"/>
  <c r="BR218" i="1" s="1"/>
  <c r="BT218" i="1"/>
  <c r="BS218" i="1"/>
  <c r="BK218" i="1"/>
  <c r="BH218" i="1" s="1"/>
  <c r="BJ218" i="1"/>
  <c r="BI218" i="1"/>
  <c r="BF218" i="1"/>
  <c r="BE218" i="1"/>
  <c r="BD218" i="1"/>
  <c r="BC218" i="1"/>
  <c r="AZ218" i="1"/>
  <c r="AY218" i="1"/>
  <c r="AV218" i="1"/>
  <c r="AU218" i="1"/>
  <c r="AT218" i="1"/>
  <c r="AQ218" i="1"/>
  <c r="AL218" i="1"/>
  <c r="AK218" i="1"/>
  <c r="AP218" i="1" s="1"/>
  <c r="AJ218" i="1"/>
  <c r="AO218" i="1" s="1"/>
  <c r="W218" i="1"/>
  <c r="V218" i="1"/>
  <c r="U218" i="1"/>
  <c r="T218" i="1"/>
  <c r="L218" i="1"/>
  <c r="K218" i="1"/>
  <c r="J218" i="1"/>
  <c r="BF217" i="1"/>
  <c r="BE217" i="1"/>
  <c r="BD217" i="1"/>
  <c r="BC217" i="1"/>
  <c r="AY217" i="1"/>
  <c r="AX217" i="1"/>
  <c r="AV217" i="1"/>
  <c r="AT217" i="1"/>
  <c r="AS217" i="1"/>
  <c r="AQ217" i="1"/>
  <c r="AO217" i="1"/>
  <c r="AN217" i="1"/>
  <c r="AL217" i="1"/>
  <c r="AJ217" i="1"/>
  <c r="AI217" i="1"/>
  <c r="AB217" i="1"/>
  <c r="AA217" i="1"/>
  <c r="Z217" i="1"/>
  <c r="Y217" i="1"/>
  <c r="W217" i="1"/>
  <c r="V217" i="1"/>
  <c r="U217" i="1"/>
  <c r="T217" i="1"/>
  <c r="L217" i="1"/>
  <c r="K217" i="1"/>
  <c r="J217" i="1"/>
  <c r="BU216" i="1"/>
  <c r="BR216" i="1"/>
  <c r="BK216" i="1"/>
  <c r="BH216" i="1"/>
  <c r="BF216" i="1"/>
  <c r="BE216" i="1"/>
  <c r="BD216" i="1"/>
  <c r="BC216" i="1"/>
  <c r="AZ216" i="1"/>
  <c r="AV216" i="1"/>
  <c r="AQ216" i="1"/>
  <c r="AL216" i="1"/>
  <c r="W216" i="1"/>
  <c r="V216" i="1"/>
  <c r="U216" i="1"/>
  <c r="T216" i="1"/>
  <c r="L216" i="1"/>
  <c r="K216" i="1"/>
  <c r="AT216" i="1" s="1"/>
  <c r="J216" i="1"/>
  <c r="AS216" i="1" s="1"/>
  <c r="BU215" i="1"/>
  <c r="BK215" i="1"/>
  <c r="BF215" i="1"/>
  <c r="BE215" i="1"/>
  <c r="BD215" i="1"/>
  <c r="BC215" i="1"/>
  <c r="AZ215" i="1"/>
  <c r="AV215" i="1"/>
  <c r="AU215" i="1"/>
  <c r="AQ215" i="1"/>
  <c r="AP215" i="1"/>
  <c r="AL215" i="1"/>
  <c r="AK215" i="1"/>
  <c r="AJ215" i="1"/>
  <c r="AO215" i="1" s="1"/>
  <c r="W215" i="1"/>
  <c r="V215" i="1"/>
  <c r="U215" i="1"/>
  <c r="T215" i="1"/>
  <c r="L215" i="1"/>
  <c r="K215" i="1"/>
  <c r="AY215" i="1" s="1"/>
  <c r="J215" i="1"/>
  <c r="BT214" i="1"/>
  <c r="BS214" i="1"/>
  <c r="BF214" i="1"/>
  <c r="BE214" i="1"/>
  <c r="BD214" i="1"/>
  <c r="BC214" i="1"/>
  <c r="AY214" i="1"/>
  <c r="AV214" i="1"/>
  <c r="AT214" i="1"/>
  <c r="AQ214" i="1"/>
  <c r="AL214" i="1"/>
  <c r="AJ214" i="1"/>
  <c r="AO214" i="1" s="1"/>
  <c r="AB214" i="1"/>
  <c r="BU214" i="1" s="1"/>
  <c r="BR214" i="1" s="1"/>
  <c r="AA214" i="1"/>
  <c r="Z214" i="1"/>
  <c r="Y214" i="1"/>
  <c r="W214" i="1"/>
  <c r="V214" i="1"/>
  <c r="U214" i="1"/>
  <c r="T214" i="1"/>
  <c r="L214" i="1"/>
  <c r="AZ214" i="1" s="1"/>
  <c r="K214" i="1"/>
  <c r="J214" i="1"/>
  <c r="BU213" i="1"/>
  <c r="BT213" i="1" s="1"/>
  <c r="BS213" i="1"/>
  <c r="BR213" i="1"/>
  <c r="BK213" i="1"/>
  <c r="BJ213" i="1" s="1"/>
  <c r="BI213" i="1"/>
  <c r="BH213" i="1"/>
  <c r="BF213" i="1"/>
  <c r="BE213" i="1"/>
  <c r="BD213" i="1"/>
  <c r="BC213" i="1"/>
  <c r="AY213" i="1"/>
  <c r="AX213" i="1"/>
  <c r="AV213" i="1"/>
  <c r="AT213" i="1"/>
  <c r="AS213" i="1"/>
  <c r="AN213" i="1"/>
  <c r="AL213" i="1"/>
  <c r="AQ213" i="1" s="1"/>
  <c r="AJ213" i="1"/>
  <c r="AO213" i="1" s="1"/>
  <c r="AI213" i="1"/>
  <c r="W213" i="1"/>
  <c r="V213" i="1"/>
  <c r="U213" i="1"/>
  <c r="T213" i="1"/>
  <c r="L213" i="1"/>
  <c r="K213" i="1"/>
  <c r="J213" i="1"/>
  <c r="BU212" i="1"/>
  <c r="BK212" i="1"/>
  <c r="BH212" i="1"/>
  <c r="BF212" i="1"/>
  <c r="BE212" i="1"/>
  <c r="BD212" i="1"/>
  <c r="BC212" i="1"/>
  <c r="AV212" i="1"/>
  <c r="AQ212" i="1"/>
  <c r="AL212" i="1"/>
  <c r="W212" i="1"/>
  <c r="V212" i="1"/>
  <c r="U212" i="1"/>
  <c r="T212" i="1"/>
  <c r="L212" i="1"/>
  <c r="AZ212" i="1" s="1"/>
  <c r="K212" i="1"/>
  <c r="J212" i="1"/>
  <c r="AS212" i="1" s="1"/>
  <c r="BU211" i="1"/>
  <c r="BT211" i="1"/>
  <c r="BK211" i="1"/>
  <c r="BF211" i="1"/>
  <c r="BE211" i="1"/>
  <c r="BD211" i="1"/>
  <c r="BC211" i="1"/>
  <c r="AZ211" i="1"/>
  <c r="AY211" i="1"/>
  <c r="AV211" i="1"/>
  <c r="AU211" i="1"/>
  <c r="AQ211" i="1"/>
  <c r="AL211" i="1"/>
  <c r="AK211" i="1"/>
  <c r="AP211" i="1" s="1"/>
  <c r="AJ211" i="1"/>
  <c r="AO211" i="1" s="1"/>
  <c r="AB211" i="1"/>
  <c r="AA211" i="1"/>
  <c r="Z211" i="1"/>
  <c r="Y211" i="1"/>
  <c r="W211" i="1"/>
  <c r="V211" i="1"/>
  <c r="U211" i="1"/>
  <c r="T211" i="1"/>
  <c r="L211" i="1"/>
  <c r="K211" i="1"/>
  <c r="AT211" i="1" s="1"/>
  <c r="J211" i="1"/>
  <c r="BU210" i="1"/>
  <c r="BT210" i="1"/>
  <c r="BS210" i="1"/>
  <c r="BR210" i="1"/>
  <c r="BK210" i="1"/>
  <c r="BJ210" i="1"/>
  <c r="BI210" i="1"/>
  <c r="BH210" i="1"/>
  <c r="BF210" i="1"/>
  <c r="BE210" i="1"/>
  <c r="BD210" i="1"/>
  <c r="BC210" i="1"/>
  <c r="AY210" i="1"/>
  <c r="AX210" i="1"/>
  <c r="AV210" i="1"/>
  <c r="AT210" i="1"/>
  <c r="AS210" i="1"/>
  <c r="AO210" i="1"/>
  <c r="AN210" i="1"/>
  <c r="AL210" i="1"/>
  <c r="AQ210" i="1" s="1"/>
  <c r="AJ210" i="1"/>
  <c r="AI210" i="1"/>
  <c r="W210" i="1"/>
  <c r="V210" i="1"/>
  <c r="U210" i="1"/>
  <c r="T210" i="1"/>
  <c r="L210" i="1"/>
  <c r="K210" i="1"/>
  <c r="J210" i="1"/>
  <c r="BU209" i="1"/>
  <c r="BK209" i="1"/>
  <c r="BJ209" i="1" s="1"/>
  <c r="BH209" i="1"/>
  <c r="BF209" i="1"/>
  <c r="BE209" i="1"/>
  <c r="BD209" i="1"/>
  <c r="BC209" i="1"/>
  <c r="AY209" i="1"/>
  <c r="AV209" i="1"/>
  <c r="AT209" i="1"/>
  <c r="AQ209" i="1"/>
  <c r="AL209" i="1"/>
  <c r="AJ209" i="1"/>
  <c r="AO209" i="1" s="1"/>
  <c r="AI209" i="1"/>
  <c r="AN209" i="1" s="1"/>
  <c r="W209" i="1"/>
  <c r="V209" i="1"/>
  <c r="U209" i="1"/>
  <c r="T209" i="1"/>
  <c r="L209" i="1"/>
  <c r="K209" i="1"/>
  <c r="J209" i="1"/>
  <c r="AX209" i="1" s="1"/>
  <c r="BU208" i="1"/>
  <c r="BF208" i="1"/>
  <c r="BE208" i="1"/>
  <c r="BD208" i="1"/>
  <c r="BC208" i="1"/>
  <c r="AZ208" i="1"/>
  <c r="AX208" i="1"/>
  <c r="AV208" i="1"/>
  <c r="AU208" i="1"/>
  <c r="AT208" i="1"/>
  <c r="AS208" i="1"/>
  <c r="AQ208" i="1"/>
  <c r="AP208" i="1"/>
  <c r="AN208" i="1"/>
  <c r="AL208" i="1"/>
  <c r="AK208" i="1"/>
  <c r="AJ208" i="1"/>
  <c r="AO208" i="1" s="1"/>
  <c r="AI208" i="1"/>
  <c r="AB208" i="1"/>
  <c r="BK208" i="1" s="1"/>
  <c r="AA208" i="1"/>
  <c r="Z208" i="1"/>
  <c r="Y208" i="1"/>
  <c r="W208" i="1"/>
  <c r="V208" i="1"/>
  <c r="U208" i="1"/>
  <c r="T208" i="1"/>
  <c r="L208" i="1"/>
  <c r="K208" i="1"/>
  <c r="AY208" i="1" s="1"/>
  <c r="J208" i="1"/>
  <c r="BU207" i="1"/>
  <c r="BS207" i="1" s="1"/>
  <c r="BK207" i="1"/>
  <c r="BI207" i="1" s="1"/>
  <c r="BJ207" i="1"/>
  <c r="BH207" i="1"/>
  <c r="BF207" i="1"/>
  <c r="BE207" i="1"/>
  <c r="BD207" i="1"/>
  <c r="BC207" i="1"/>
  <c r="AV207" i="1"/>
  <c r="AU207" i="1"/>
  <c r="AP207" i="1"/>
  <c r="AL207" i="1"/>
  <c r="AQ207" i="1" s="1"/>
  <c r="AK207" i="1"/>
  <c r="AJ207" i="1"/>
  <c r="AO207" i="1" s="1"/>
  <c r="W207" i="1"/>
  <c r="V207" i="1"/>
  <c r="U207" i="1"/>
  <c r="T207" i="1"/>
  <c r="L207" i="1"/>
  <c r="AZ207" i="1" s="1"/>
  <c r="K207" i="1"/>
  <c r="AT207" i="1" s="1"/>
  <c r="J207" i="1"/>
  <c r="BU206" i="1"/>
  <c r="BS206" i="1" s="1"/>
  <c r="BT206" i="1"/>
  <c r="BK206" i="1"/>
  <c r="BJ206" i="1" s="1"/>
  <c r="BI206" i="1"/>
  <c r="BH206" i="1"/>
  <c r="BF206" i="1"/>
  <c r="BE206" i="1"/>
  <c r="BD206" i="1"/>
  <c r="BC206" i="1"/>
  <c r="AX206" i="1"/>
  <c r="AV206" i="1"/>
  <c r="AS206" i="1"/>
  <c r="AL206" i="1"/>
  <c r="AQ206" i="1" s="1"/>
  <c r="AK206" i="1"/>
  <c r="AP206" i="1" s="1"/>
  <c r="AI206" i="1"/>
  <c r="AN206" i="1" s="1"/>
  <c r="W206" i="1"/>
  <c r="V206" i="1"/>
  <c r="U206" i="1"/>
  <c r="T206" i="1"/>
  <c r="L206" i="1"/>
  <c r="AZ206" i="1" s="1"/>
  <c r="K206" i="1"/>
  <c r="J206" i="1"/>
  <c r="BH205" i="1"/>
  <c r="BF205" i="1"/>
  <c r="BE205" i="1"/>
  <c r="BD205" i="1"/>
  <c r="BC205" i="1"/>
  <c r="AV205" i="1"/>
  <c r="AQ205" i="1"/>
  <c r="AL205" i="1"/>
  <c r="AB205" i="1"/>
  <c r="BK205" i="1" s="1"/>
  <c r="AA205" i="1"/>
  <c r="Z205" i="1"/>
  <c r="Y205" i="1"/>
  <c r="W205" i="1"/>
  <c r="V205" i="1"/>
  <c r="U205" i="1"/>
  <c r="T205" i="1"/>
  <c r="L205" i="1"/>
  <c r="K205" i="1"/>
  <c r="J205" i="1"/>
  <c r="AX205" i="1" s="1"/>
  <c r="BU204" i="1"/>
  <c r="BT204" i="1"/>
  <c r="BS204" i="1"/>
  <c r="BR204" i="1"/>
  <c r="BK204" i="1"/>
  <c r="BH204" i="1"/>
  <c r="BF204" i="1"/>
  <c r="BE204" i="1"/>
  <c r="BD204" i="1"/>
  <c r="BC204" i="1"/>
  <c r="AZ204" i="1"/>
  <c r="AV204" i="1"/>
  <c r="AU204" i="1"/>
  <c r="AL204" i="1"/>
  <c r="AQ204" i="1" s="1"/>
  <c r="AK204" i="1"/>
  <c r="AP204" i="1" s="1"/>
  <c r="W204" i="1"/>
  <c r="V204" i="1"/>
  <c r="U204" i="1"/>
  <c r="T204" i="1"/>
  <c r="L204" i="1"/>
  <c r="K204" i="1"/>
  <c r="J204" i="1"/>
  <c r="BU203" i="1"/>
  <c r="BT203" i="1"/>
  <c r="BS203" i="1"/>
  <c r="BR203" i="1"/>
  <c r="BK203" i="1"/>
  <c r="BJ203" i="1"/>
  <c r="BI203" i="1"/>
  <c r="BH203" i="1"/>
  <c r="BF203" i="1"/>
  <c r="BE203" i="1"/>
  <c r="BD203" i="1"/>
  <c r="BC203" i="1"/>
  <c r="AY203" i="1"/>
  <c r="AX203" i="1"/>
  <c r="AV203" i="1"/>
  <c r="AT203" i="1"/>
  <c r="AS203" i="1"/>
  <c r="AQ203" i="1"/>
  <c r="AO203" i="1"/>
  <c r="AN203" i="1"/>
  <c r="AL203" i="1"/>
  <c r="AJ203" i="1"/>
  <c r="AI203" i="1"/>
  <c r="W203" i="1"/>
  <c r="V203" i="1"/>
  <c r="U203" i="1"/>
  <c r="T203" i="1"/>
  <c r="L203" i="1"/>
  <c r="AU203" i="1" s="1"/>
  <c r="K203" i="1"/>
  <c r="J203" i="1"/>
  <c r="BF202" i="1"/>
  <c r="BE202" i="1"/>
  <c r="BD202" i="1"/>
  <c r="BC202" i="1"/>
  <c r="AX202" i="1"/>
  <c r="AV202" i="1"/>
  <c r="AU202" i="1"/>
  <c r="AS202" i="1"/>
  <c r="AQ202" i="1"/>
  <c r="AN202" i="1"/>
  <c r="AL202" i="1"/>
  <c r="AK202" i="1"/>
  <c r="AP202" i="1" s="1"/>
  <c r="AI202" i="1"/>
  <c r="AB202" i="1"/>
  <c r="AA202" i="1"/>
  <c r="Z202" i="1"/>
  <c r="Y202" i="1"/>
  <c r="W202" i="1"/>
  <c r="V202" i="1"/>
  <c r="U202" i="1"/>
  <c r="T202" i="1"/>
  <c r="L202" i="1"/>
  <c r="AZ202" i="1" s="1"/>
  <c r="K202" i="1"/>
  <c r="AY202" i="1" s="1"/>
  <c r="J202" i="1"/>
  <c r="BU201" i="1"/>
  <c r="BK201" i="1"/>
  <c r="BF201" i="1"/>
  <c r="BE201" i="1"/>
  <c r="BD201" i="1"/>
  <c r="BC201" i="1"/>
  <c r="AZ201" i="1"/>
  <c r="AY201" i="1"/>
  <c r="AV201" i="1"/>
  <c r="AU201" i="1"/>
  <c r="AT201" i="1"/>
  <c r="AP201" i="1"/>
  <c r="AL201" i="1"/>
  <c r="AQ201" i="1" s="1"/>
  <c r="AK201" i="1"/>
  <c r="AJ201" i="1"/>
  <c r="AO201" i="1" s="1"/>
  <c r="W201" i="1"/>
  <c r="V201" i="1"/>
  <c r="U201" i="1"/>
  <c r="T201" i="1"/>
  <c r="L201" i="1"/>
  <c r="K201" i="1"/>
  <c r="J201" i="1"/>
  <c r="BU200" i="1"/>
  <c r="BR200" i="1" s="1"/>
  <c r="BT200" i="1"/>
  <c r="BS200" i="1"/>
  <c r="BK200" i="1"/>
  <c r="BH200" i="1" s="1"/>
  <c r="BJ200" i="1"/>
  <c r="BI200" i="1"/>
  <c r="BF200" i="1"/>
  <c r="BE200" i="1"/>
  <c r="BD200" i="1"/>
  <c r="BC200" i="1"/>
  <c r="AZ200" i="1"/>
  <c r="AX200" i="1"/>
  <c r="AV200" i="1"/>
  <c r="AU200" i="1"/>
  <c r="AT200" i="1"/>
  <c r="AQ200" i="1"/>
  <c r="AL200" i="1"/>
  <c r="AK200" i="1"/>
  <c r="AP200" i="1" s="1"/>
  <c r="AJ200" i="1"/>
  <c r="AO200" i="1" s="1"/>
  <c r="W200" i="1"/>
  <c r="V200" i="1"/>
  <c r="U200" i="1"/>
  <c r="T200" i="1"/>
  <c r="L200" i="1"/>
  <c r="K200" i="1"/>
  <c r="AY200" i="1" s="1"/>
  <c r="J200" i="1"/>
  <c r="BF199" i="1"/>
  <c r="BE199" i="1"/>
  <c r="BD199" i="1"/>
  <c r="BC199" i="1"/>
  <c r="AY199" i="1"/>
  <c r="AX199" i="1"/>
  <c r="AV199" i="1"/>
  <c r="AT199" i="1"/>
  <c r="AS199" i="1"/>
  <c r="AN199" i="1"/>
  <c r="AL199" i="1"/>
  <c r="AQ199" i="1" s="1"/>
  <c r="AJ199" i="1"/>
  <c r="AO199" i="1" s="1"/>
  <c r="AI199" i="1"/>
  <c r="AG199" i="1"/>
  <c r="AF199" i="1"/>
  <c r="AE199" i="1"/>
  <c r="AD199" i="1"/>
  <c r="AB199" i="1"/>
  <c r="AA199" i="1"/>
  <c r="Z199" i="1"/>
  <c r="Y199" i="1"/>
  <c r="W199" i="1"/>
  <c r="V199" i="1"/>
  <c r="U199" i="1"/>
  <c r="T199" i="1"/>
  <c r="L199" i="1"/>
  <c r="K199" i="1"/>
  <c r="J199" i="1"/>
  <c r="BU198" i="1"/>
  <c r="BK198" i="1"/>
  <c r="BF198" i="1"/>
  <c r="BE198" i="1"/>
  <c r="BD198" i="1"/>
  <c r="BC198" i="1"/>
  <c r="AZ198" i="1"/>
  <c r="AX198" i="1"/>
  <c r="AV198" i="1"/>
  <c r="AU198" i="1"/>
  <c r="AS198" i="1"/>
  <c r="AQ198" i="1"/>
  <c r="AP198" i="1"/>
  <c r="AL198" i="1"/>
  <c r="AK198" i="1"/>
  <c r="AI198" i="1"/>
  <c r="AN198" i="1" s="1"/>
  <c r="W198" i="1"/>
  <c r="V198" i="1"/>
  <c r="U198" i="1"/>
  <c r="T198" i="1"/>
  <c r="L198" i="1"/>
  <c r="K198" i="1"/>
  <c r="J198" i="1"/>
  <c r="BU197" i="1"/>
  <c r="BS197" i="1" s="1"/>
  <c r="BT197" i="1"/>
  <c r="BK197" i="1"/>
  <c r="BI197" i="1" s="1"/>
  <c r="BJ197" i="1"/>
  <c r="BF197" i="1"/>
  <c r="BE197" i="1"/>
  <c r="BD197" i="1"/>
  <c r="BC197" i="1"/>
  <c r="AY197" i="1"/>
  <c r="AV197" i="1"/>
  <c r="AU197" i="1"/>
  <c r="AT197" i="1"/>
  <c r="AQ197" i="1"/>
  <c r="AL197" i="1"/>
  <c r="AK197" i="1"/>
  <c r="AP197" i="1" s="1"/>
  <c r="AJ197" i="1"/>
  <c r="AO197" i="1" s="1"/>
  <c r="W197" i="1"/>
  <c r="V197" i="1"/>
  <c r="U197" i="1"/>
  <c r="T197" i="1"/>
  <c r="L197" i="1"/>
  <c r="AZ197" i="1" s="1"/>
  <c r="K197" i="1"/>
  <c r="J197" i="1"/>
  <c r="BU196" i="1"/>
  <c r="BR196" i="1" s="1"/>
  <c r="BT196" i="1"/>
  <c r="BS196" i="1"/>
  <c r="BK196" i="1"/>
  <c r="BJ196" i="1"/>
  <c r="BI196" i="1"/>
  <c r="BF196" i="1"/>
  <c r="BE196" i="1"/>
  <c r="BD196" i="1"/>
  <c r="BC196" i="1"/>
  <c r="AZ196" i="1"/>
  <c r="AY196" i="1"/>
  <c r="AV196" i="1"/>
  <c r="AU196" i="1"/>
  <c r="AT196" i="1"/>
  <c r="AS196" i="1"/>
  <c r="AO196" i="1"/>
  <c r="AL196" i="1"/>
  <c r="AQ196" i="1" s="1"/>
  <c r="AK196" i="1"/>
  <c r="AP196" i="1" s="1"/>
  <c r="AJ196" i="1"/>
  <c r="AI196" i="1"/>
  <c r="AN196" i="1" s="1"/>
  <c r="AB196" i="1"/>
  <c r="AA196" i="1"/>
  <c r="Z196" i="1"/>
  <c r="Y196" i="1"/>
  <c r="W196" i="1"/>
  <c r="V196" i="1"/>
  <c r="U196" i="1"/>
  <c r="T196" i="1"/>
  <c r="L196" i="1"/>
  <c r="K196" i="1"/>
  <c r="J196" i="1"/>
  <c r="AX196" i="1" s="1"/>
  <c r="BU195" i="1"/>
  <c r="BT195" i="1"/>
  <c r="BS195" i="1"/>
  <c r="BR195" i="1"/>
  <c r="BK195" i="1"/>
  <c r="BJ195" i="1"/>
  <c r="BI195" i="1"/>
  <c r="BH195" i="1"/>
  <c r="BF195" i="1"/>
  <c r="BE195" i="1"/>
  <c r="BD195" i="1"/>
  <c r="BC195" i="1"/>
  <c r="AY195" i="1"/>
  <c r="AV195" i="1"/>
  <c r="AT195" i="1"/>
  <c r="AL195" i="1"/>
  <c r="AQ195" i="1" s="1"/>
  <c r="AJ195" i="1"/>
  <c r="AO195" i="1" s="1"/>
  <c r="W195" i="1"/>
  <c r="V195" i="1"/>
  <c r="U195" i="1"/>
  <c r="T195" i="1"/>
  <c r="L195" i="1"/>
  <c r="K195" i="1"/>
  <c r="J195" i="1"/>
  <c r="BU194" i="1"/>
  <c r="BS194" i="1"/>
  <c r="BK194" i="1"/>
  <c r="BI194" i="1"/>
  <c r="BF194" i="1"/>
  <c r="BE194" i="1"/>
  <c r="BD194" i="1"/>
  <c r="BC194" i="1"/>
  <c r="AZ194" i="1"/>
  <c r="AX194" i="1"/>
  <c r="AV194" i="1"/>
  <c r="AU194" i="1"/>
  <c r="AS194" i="1"/>
  <c r="AN194" i="1"/>
  <c r="AL194" i="1"/>
  <c r="AQ194" i="1" s="1"/>
  <c r="AK194" i="1"/>
  <c r="AP194" i="1" s="1"/>
  <c r="AI194" i="1"/>
  <c r="W194" i="1"/>
  <c r="V194" i="1"/>
  <c r="U194" i="1"/>
  <c r="T194" i="1"/>
  <c r="L194" i="1"/>
  <c r="K194" i="1"/>
  <c r="J194" i="1"/>
  <c r="BK193" i="1"/>
  <c r="BF193" i="1"/>
  <c r="BE193" i="1"/>
  <c r="BD193" i="1"/>
  <c r="BC193" i="1"/>
  <c r="AY193" i="1"/>
  <c r="AV193" i="1"/>
  <c r="AQ193" i="1"/>
  <c r="AL193" i="1"/>
  <c r="AK193" i="1"/>
  <c r="AP193" i="1" s="1"/>
  <c r="AJ193" i="1"/>
  <c r="AO193" i="1" s="1"/>
  <c r="AB193" i="1"/>
  <c r="BU193" i="1" s="1"/>
  <c r="AA193" i="1"/>
  <c r="Z193" i="1"/>
  <c r="Y193" i="1"/>
  <c r="W193" i="1"/>
  <c r="V193" i="1"/>
  <c r="U193" i="1"/>
  <c r="T193" i="1"/>
  <c r="L193" i="1"/>
  <c r="AU193" i="1" s="1"/>
  <c r="K193" i="1"/>
  <c r="AT193" i="1" s="1"/>
  <c r="J193" i="1"/>
  <c r="BU192" i="1"/>
  <c r="BR192" i="1" s="1"/>
  <c r="BT192" i="1"/>
  <c r="BS192" i="1"/>
  <c r="BK192" i="1"/>
  <c r="BH192" i="1" s="1"/>
  <c r="BF192" i="1"/>
  <c r="BE192" i="1"/>
  <c r="BD192" i="1"/>
  <c r="BC192" i="1"/>
  <c r="AZ192" i="1"/>
  <c r="AY192" i="1"/>
  <c r="AV192" i="1"/>
  <c r="AU192" i="1"/>
  <c r="AT192" i="1"/>
  <c r="AS192" i="1"/>
  <c r="AQ192" i="1"/>
  <c r="AP192" i="1"/>
  <c r="AL192" i="1"/>
  <c r="AK192" i="1"/>
  <c r="AJ192" i="1"/>
  <c r="AO192" i="1" s="1"/>
  <c r="AI192" i="1"/>
  <c r="AN192" i="1" s="1"/>
  <c r="W192" i="1"/>
  <c r="V192" i="1"/>
  <c r="U192" i="1"/>
  <c r="T192" i="1"/>
  <c r="L192" i="1"/>
  <c r="K192" i="1"/>
  <c r="J192" i="1"/>
  <c r="AX192" i="1" s="1"/>
  <c r="BU191" i="1"/>
  <c r="BT191" i="1"/>
  <c r="BS191" i="1"/>
  <c r="BR191" i="1"/>
  <c r="BK191" i="1"/>
  <c r="BJ191" i="1"/>
  <c r="BI191" i="1"/>
  <c r="BH191" i="1"/>
  <c r="BF191" i="1"/>
  <c r="BE191" i="1"/>
  <c r="BD191" i="1"/>
  <c r="BC191" i="1"/>
  <c r="AY191" i="1"/>
  <c r="AV191" i="1"/>
  <c r="AT191" i="1"/>
  <c r="AS191" i="1"/>
  <c r="AQ191" i="1"/>
  <c r="AO191" i="1"/>
  <c r="AL191" i="1"/>
  <c r="AJ191" i="1"/>
  <c r="W191" i="1"/>
  <c r="V191" i="1"/>
  <c r="U191" i="1"/>
  <c r="T191" i="1"/>
  <c r="L191" i="1"/>
  <c r="K191" i="1"/>
  <c r="J191" i="1"/>
  <c r="AX191" i="1" s="1"/>
  <c r="BK190" i="1"/>
  <c r="BI190" i="1"/>
  <c r="BF190" i="1"/>
  <c r="BE190" i="1"/>
  <c r="BD190" i="1"/>
  <c r="BC190" i="1"/>
  <c r="AX190" i="1"/>
  <c r="AV190" i="1"/>
  <c r="AS190" i="1"/>
  <c r="AK190" i="1"/>
  <c r="AP190" i="1" s="1"/>
  <c r="AI190" i="1"/>
  <c r="AN190" i="1" s="1"/>
  <c r="AB190" i="1"/>
  <c r="BU190" i="1" s="1"/>
  <c r="AA190" i="1"/>
  <c r="Z190" i="1"/>
  <c r="Y190" i="1"/>
  <c r="W190" i="1"/>
  <c r="V190" i="1"/>
  <c r="U190" i="1"/>
  <c r="T190" i="1"/>
  <c r="M190" i="1"/>
  <c r="AL190" i="1" s="1"/>
  <c r="AQ190" i="1" s="1"/>
  <c r="L190" i="1"/>
  <c r="AU190" i="1" s="1"/>
  <c r="K190" i="1"/>
  <c r="J190" i="1"/>
  <c r="BU189" i="1"/>
  <c r="BT189" i="1" s="1"/>
  <c r="BK189" i="1"/>
  <c r="BI189" i="1"/>
  <c r="BF189" i="1"/>
  <c r="BE189" i="1"/>
  <c r="BD189" i="1"/>
  <c r="BC189" i="1"/>
  <c r="AV189" i="1"/>
  <c r="AU189" i="1"/>
  <c r="AQ189" i="1"/>
  <c r="AL189" i="1"/>
  <c r="AK189" i="1"/>
  <c r="AP189" i="1" s="1"/>
  <c r="W189" i="1"/>
  <c r="V189" i="1"/>
  <c r="U189" i="1"/>
  <c r="T189" i="1"/>
  <c r="M189" i="1"/>
  <c r="AY189" i="1" s="1"/>
  <c r="L189" i="1"/>
  <c r="AZ189" i="1" s="1"/>
  <c r="K189" i="1"/>
  <c r="AT189" i="1" s="1"/>
  <c r="J189" i="1"/>
  <c r="AS189" i="1" s="1"/>
  <c r="BU188" i="1"/>
  <c r="BT188" i="1" s="1"/>
  <c r="BS188" i="1"/>
  <c r="BR188" i="1"/>
  <c r="BK188" i="1"/>
  <c r="BJ188" i="1" s="1"/>
  <c r="BF188" i="1"/>
  <c r="BE188" i="1"/>
  <c r="BD188" i="1"/>
  <c r="BC188" i="1"/>
  <c r="AU188" i="1"/>
  <c r="AT188" i="1"/>
  <c r="W188" i="1"/>
  <c r="V188" i="1"/>
  <c r="U188" i="1"/>
  <c r="T188" i="1"/>
  <c r="M188" i="1"/>
  <c r="AZ188" i="1" s="1"/>
  <c r="L188" i="1"/>
  <c r="AK188" i="1" s="1"/>
  <c r="AP188" i="1" s="1"/>
  <c r="K188" i="1"/>
  <c r="J188" i="1"/>
  <c r="AX188" i="1" s="1"/>
  <c r="BF187" i="1"/>
  <c r="BE187" i="1"/>
  <c r="BD187" i="1"/>
  <c r="BC187" i="1"/>
  <c r="AU187" i="1"/>
  <c r="AP187" i="1"/>
  <c r="AK187" i="1"/>
  <c r="AG187" i="1"/>
  <c r="AF187" i="1"/>
  <c r="AE187" i="1"/>
  <c r="AD187" i="1"/>
  <c r="AB187" i="1"/>
  <c r="BK187" i="1" s="1"/>
  <c r="AA187" i="1"/>
  <c r="Z187" i="1"/>
  <c r="Y187" i="1"/>
  <c r="W187" i="1"/>
  <c r="V187" i="1"/>
  <c r="U187" i="1"/>
  <c r="T187" i="1"/>
  <c r="M187" i="1"/>
  <c r="AZ187" i="1" s="1"/>
  <c r="L187" i="1"/>
  <c r="K187" i="1"/>
  <c r="AT187" i="1" s="1"/>
  <c r="J187" i="1"/>
  <c r="AX187" i="1" s="1"/>
  <c r="BU186" i="1"/>
  <c r="BT186" i="1" s="1"/>
  <c r="BS186" i="1"/>
  <c r="BR186" i="1"/>
  <c r="BK186" i="1"/>
  <c r="BJ186" i="1" s="1"/>
  <c r="BF186" i="1"/>
  <c r="BE186" i="1"/>
  <c r="BD186" i="1"/>
  <c r="BC186" i="1"/>
  <c r="AU186" i="1"/>
  <c r="AT186" i="1"/>
  <c r="AS186" i="1"/>
  <c r="W186" i="1"/>
  <c r="V186" i="1"/>
  <c r="U186" i="1"/>
  <c r="T186" i="1"/>
  <c r="M186" i="1"/>
  <c r="AZ186" i="1" s="1"/>
  <c r="L186" i="1"/>
  <c r="AK186" i="1" s="1"/>
  <c r="AP186" i="1" s="1"/>
  <c r="K186" i="1"/>
  <c r="J186" i="1"/>
  <c r="AX186" i="1" s="1"/>
  <c r="BU185" i="1"/>
  <c r="BT185" i="1" s="1"/>
  <c r="BR185" i="1"/>
  <c r="BK185" i="1"/>
  <c r="BI185" i="1" s="1"/>
  <c r="BJ185" i="1"/>
  <c r="BF185" i="1"/>
  <c r="BE185" i="1"/>
  <c r="BD185" i="1"/>
  <c r="BC185" i="1"/>
  <c r="AU185" i="1"/>
  <c r="AS185" i="1"/>
  <c r="AP185" i="1"/>
  <c r="AK185" i="1"/>
  <c r="W185" i="1"/>
  <c r="V185" i="1"/>
  <c r="U185" i="1"/>
  <c r="T185" i="1"/>
  <c r="M185" i="1"/>
  <c r="AZ185" i="1" s="1"/>
  <c r="L185" i="1"/>
  <c r="K185" i="1"/>
  <c r="AT185" i="1" s="1"/>
  <c r="J185" i="1"/>
  <c r="AX185" i="1" s="1"/>
  <c r="BF184" i="1"/>
  <c r="BE184" i="1"/>
  <c r="BD184" i="1"/>
  <c r="BC184" i="1"/>
  <c r="AT184" i="1"/>
  <c r="AS184" i="1"/>
  <c r="AJ184" i="1"/>
  <c r="AO184" i="1" s="1"/>
  <c r="AI184" i="1"/>
  <c r="AN184" i="1" s="1"/>
  <c r="AB184" i="1"/>
  <c r="AA184" i="1"/>
  <c r="Z184" i="1"/>
  <c r="Y184" i="1"/>
  <c r="W184" i="1"/>
  <c r="V184" i="1"/>
  <c r="U184" i="1"/>
  <c r="T184" i="1"/>
  <c r="M184" i="1"/>
  <c r="L184" i="1"/>
  <c r="AZ184" i="1" s="1"/>
  <c r="K184" i="1"/>
  <c r="J184" i="1"/>
  <c r="BU183" i="1"/>
  <c r="BT183" i="1" s="1"/>
  <c r="BS183" i="1"/>
  <c r="BK183" i="1"/>
  <c r="BF183" i="1"/>
  <c r="BE183" i="1"/>
  <c r="BD183" i="1"/>
  <c r="BC183" i="1"/>
  <c r="AZ183" i="1"/>
  <c r="AX183" i="1"/>
  <c r="AU183" i="1"/>
  <c r="AS183" i="1"/>
  <c r="AL183" i="1"/>
  <c r="AQ183" i="1" s="1"/>
  <c r="W183" i="1"/>
  <c r="V183" i="1"/>
  <c r="U183" i="1"/>
  <c r="T183" i="1"/>
  <c r="M183" i="1"/>
  <c r="AV183" i="1" s="1"/>
  <c r="L183" i="1"/>
  <c r="AK183" i="1" s="1"/>
  <c r="AP183" i="1" s="1"/>
  <c r="K183" i="1"/>
  <c r="AT183" i="1" s="1"/>
  <c r="J183" i="1"/>
  <c r="AI183" i="1" s="1"/>
  <c r="AN183" i="1" s="1"/>
  <c r="BU182" i="1"/>
  <c r="BK182" i="1"/>
  <c r="BJ182" i="1"/>
  <c r="BF182" i="1"/>
  <c r="BE182" i="1"/>
  <c r="BD182" i="1"/>
  <c r="BC182" i="1"/>
  <c r="AZ182" i="1"/>
  <c r="AS182" i="1"/>
  <c r="AK182" i="1"/>
  <c r="AP182" i="1" s="1"/>
  <c r="W182" i="1"/>
  <c r="V182" i="1"/>
  <c r="U182" i="1"/>
  <c r="T182" i="1"/>
  <c r="M182" i="1"/>
  <c r="L182" i="1"/>
  <c r="AU182" i="1" s="1"/>
  <c r="K182" i="1"/>
  <c r="AT182" i="1" s="1"/>
  <c r="J182" i="1"/>
  <c r="AI182" i="1" s="1"/>
  <c r="AN182" i="1" s="1"/>
  <c r="BU181" i="1"/>
  <c r="BT181" i="1" s="1"/>
  <c r="BS181" i="1"/>
  <c r="BK181" i="1"/>
  <c r="BF181" i="1"/>
  <c r="BE181" i="1"/>
  <c r="BD181" i="1"/>
  <c r="BC181" i="1"/>
  <c r="AZ181" i="1"/>
  <c r="AX181" i="1"/>
  <c r="AV181" i="1"/>
  <c r="AU181" i="1"/>
  <c r="AT181" i="1"/>
  <c r="AL181" i="1"/>
  <c r="AQ181" i="1" s="1"/>
  <c r="AK181" i="1"/>
  <c r="AP181" i="1" s="1"/>
  <c r="AJ181" i="1"/>
  <c r="AO181" i="1" s="1"/>
  <c r="AB181" i="1"/>
  <c r="AA181" i="1"/>
  <c r="Z181" i="1"/>
  <c r="Y181" i="1"/>
  <c r="W181" i="1"/>
  <c r="V181" i="1"/>
  <c r="U181" i="1"/>
  <c r="T181" i="1"/>
  <c r="M181" i="1"/>
  <c r="L181" i="1"/>
  <c r="K181" i="1"/>
  <c r="J181" i="1"/>
  <c r="BU180" i="1"/>
  <c r="BT180" i="1" s="1"/>
  <c r="BR180" i="1"/>
  <c r="BK180" i="1"/>
  <c r="BJ180" i="1" s="1"/>
  <c r="BF180" i="1"/>
  <c r="BE180" i="1"/>
  <c r="BD180" i="1"/>
  <c r="BC180" i="1"/>
  <c r="AT180" i="1"/>
  <c r="AS180" i="1"/>
  <c r="W180" i="1"/>
  <c r="V180" i="1"/>
  <c r="U180" i="1"/>
  <c r="T180" i="1"/>
  <c r="M180" i="1"/>
  <c r="AZ180" i="1" s="1"/>
  <c r="L180" i="1"/>
  <c r="AK180" i="1" s="1"/>
  <c r="AP180" i="1" s="1"/>
  <c r="K180" i="1"/>
  <c r="J180" i="1"/>
  <c r="AX180" i="1" s="1"/>
  <c r="BU179" i="1"/>
  <c r="BT179" i="1" s="1"/>
  <c r="BR179" i="1"/>
  <c r="BK179" i="1"/>
  <c r="BI179" i="1" s="1"/>
  <c r="BJ179" i="1"/>
  <c r="BF179" i="1"/>
  <c r="BE179" i="1"/>
  <c r="BD179" i="1"/>
  <c r="BC179" i="1"/>
  <c r="AJ179" i="1"/>
  <c r="AO179" i="1" s="1"/>
  <c r="W179" i="1"/>
  <c r="V179" i="1"/>
  <c r="U179" i="1"/>
  <c r="T179" i="1"/>
  <c r="M179" i="1"/>
  <c r="AV179" i="1" s="1"/>
  <c r="L179" i="1"/>
  <c r="K179" i="1"/>
  <c r="AY179" i="1" s="1"/>
  <c r="J179" i="1"/>
  <c r="AS179" i="1" s="1"/>
  <c r="BU178" i="1"/>
  <c r="BS178" i="1" s="1"/>
  <c r="BT178" i="1"/>
  <c r="BR178" i="1"/>
  <c r="BK178" i="1"/>
  <c r="BJ178" i="1"/>
  <c r="BF178" i="1"/>
  <c r="BE178" i="1"/>
  <c r="BD178" i="1"/>
  <c r="BC178" i="1"/>
  <c r="AY178" i="1"/>
  <c r="AV178" i="1"/>
  <c r="AL178" i="1"/>
  <c r="AQ178" i="1" s="1"/>
  <c r="AB178" i="1"/>
  <c r="AA178" i="1"/>
  <c r="Z178" i="1"/>
  <c r="BI178" i="1" s="1"/>
  <c r="Y178" i="1"/>
  <c r="BH178" i="1" s="1"/>
  <c r="W178" i="1"/>
  <c r="V178" i="1"/>
  <c r="U178" i="1"/>
  <c r="T178" i="1"/>
  <c r="M178" i="1"/>
  <c r="L178" i="1"/>
  <c r="K178" i="1"/>
  <c r="J178" i="1"/>
  <c r="BU177" i="1"/>
  <c r="BR177" i="1" s="1"/>
  <c r="BT177" i="1"/>
  <c r="BS177" i="1"/>
  <c r="BK177" i="1"/>
  <c r="BF177" i="1"/>
  <c r="BE177" i="1"/>
  <c r="BD177" i="1"/>
  <c r="BC177" i="1"/>
  <c r="AZ177" i="1"/>
  <c r="AL177" i="1"/>
  <c r="AQ177" i="1" s="1"/>
  <c r="W177" i="1"/>
  <c r="V177" i="1"/>
  <c r="U177" i="1"/>
  <c r="T177" i="1"/>
  <c r="M177" i="1"/>
  <c r="AX177" i="1" s="1"/>
  <c r="L177" i="1"/>
  <c r="AU177" i="1" s="1"/>
  <c r="K177" i="1"/>
  <c r="J177" i="1"/>
  <c r="AS177" i="1" s="1"/>
  <c r="BU176" i="1"/>
  <c r="BS176" i="1" s="1"/>
  <c r="BT176" i="1"/>
  <c r="BK176" i="1"/>
  <c r="BI176" i="1" s="1"/>
  <c r="BJ176" i="1"/>
  <c r="BF176" i="1"/>
  <c r="BE176" i="1"/>
  <c r="BD176" i="1"/>
  <c r="BC176" i="1"/>
  <c r="AY176" i="1"/>
  <c r="AK176" i="1"/>
  <c r="AP176" i="1" s="1"/>
  <c r="W176" i="1"/>
  <c r="V176" i="1"/>
  <c r="U176" i="1"/>
  <c r="T176" i="1"/>
  <c r="M176" i="1"/>
  <c r="AV176" i="1" s="1"/>
  <c r="L176" i="1"/>
  <c r="K176" i="1"/>
  <c r="AJ176" i="1" s="1"/>
  <c r="AO176" i="1" s="1"/>
  <c r="J176" i="1"/>
  <c r="AX176" i="1" s="1"/>
  <c r="BF175" i="1"/>
  <c r="BE175" i="1"/>
  <c r="BD175" i="1"/>
  <c r="BC175" i="1"/>
  <c r="AT175" i="1"/>
  <c r="AG175" i="1"/>
  <c r="AF175" i="1"/>
  <c r="AE175" i="1"/>
  <c r="AD175" i="1"/>
  <c r="AB175" i="1"/>
  <c r="AA175" i="1"/>
  <c r="Z175" i="1"/>
  <c r="Y175" i="1"/>
  <c r="W175" i="1"/>
  <c r="V175" i="1"/>
  <c r="U175" i="1"/>
  <c r="T175" i="1"/>
  <c r="M175" i="1"/>
  <c r="L175" i="1"/>
  <c r="AU175" i="1" s="1"/>
  <c r="K175" i="1"/>
  <c r="J175" i="1"/>
  <c r="AS175" i="1" s="1"/>
  <c r="BU174" i="1"/>
  <c r="BS174" i="1" s="1"/>
  <c r="BT174" i="1"/>
  <c r="BK174" i="1"/>
  <c r="BJ174" i="1" s="1"/>
  <c r="BF174" i="1"/>
  <c r="BE174" i="1"/>
  <c r="BD174" i="1"/>
  <c r="BC174" i="1"/>
  <c r="AU174" i="1"/>
  <c r="AS174" i="1"/>
  <c r="W174" i="1"/>
  <c r="V174" i="1"/>
  <c r="U174" i="1"/>
  <c r="T174" i="1"/>
  <c r="M174" i="1"/>
  <c r="AV174" i="1" s="1"/>
  <c r="L174" i="1"/>
  <c r="AZ174" i="1" s="1"/>
  <c r="K174" i="1"/>
  <c r="AY174" i="1" s="1"/>
  <c r="J174" i="1"/>
  <c r="AX174" i="1" s="1"/>
  <c r="BU173" i="1"/>
  <c r="BT173" i="1" s="1"/>
  <c r="BK173" i="1"/>
  <c r="BF173" i="1"/>
  <c r="BE173" i="1"/>
  <c r="BD173" i="1"/>
  <c r="BC173" i="1"/>
  <c r="AP173" i="1"/>
  <c r="AK173" i="1"/>
  <c r="W173" i="1"/>
  <c r="V173" i="1"/>
  <c r="U173" i="1"/>
  <c r="T173" i="1"/>
  <c r="M173" i="1"/>
  <c r="L173" i="1"/>
  <c r="AU173" i="1" s="1"/>
  <c r="K173" i="1"/>
  <c r="J173" i="1"/>
  <c r="AS173" i="1" s="1"/>
  <c r="BU172" i="1"/>
  <c r="BK172" i="1"/>
  <c r="BJ172" i="1" s="1"/>
  <c r="BF172" i="1"/>
  <c r="BE172" i="1"/>
  <c r="BD172" i="1"/>
  <c r="BC172" i="1"/>
  <c r="AS172" i="1"/>
  <c r="AB172" i="1"/>
  <c r="AA172" i="1"/>
  <c r="Z172" i="1"/>
  <c r="Y172" i="1"/>
  <c r="W172" i="1"/>
  <c r="V172" i="1"/>
  <c r="U172" i="1"/>
  <c r="T172" i="1"/>
  <c r="M172" i="1"/>
  <c r="L172" i="1"/>
  <c r="K172" i="1"/>
  <c r="AY172" i="1" s="1"/>
  <c r="J172" i="1"/>
  <c r="AX172" i="1" s="1"/>
  <c r="BU171" i="1"/>
  <c r="BR171" i="1" s="1"/>
  <c r="BT171" i="1"/>
  <c r="BS171" i="1"/>
  <c r="BK171" i="1"/>
  <c r="BH171" i="1" s="1"/>
  <c r="BI171" i="1"/>
  <c r="BF171" i="1"/>
  <c r="BE171" i="1"/>
  <c r="BD171" i="1"/>
  <c r="BC171" i="1"/>
  <c r="AV171" i="1"/>
  <c r="W171" i="1"/>
  <c r="V171" i="1"/>
  <c r="U171" i="1"/>
  <c r="T171" i="1"/>
  <c r="M171" i="1"/>
  <c r="AL171" i="1" s="1"/>
  <c r="AQ171" i="1" s="1"/>
  <c r="L171" i="1"/>
  <c r="AU171" i="1" s="1"/>
  <c r="K171" i="1"/>
  <c r="AT171" i="1" s="1"/>
  <c r="J171" i="1"/>
  <c r="AS171" i="1" s="1"/>
  <c r="BU170" i="1"/>
  <c r="BR170" i="1" s="1"/>
  <c r="BT170" i="1"/>
  <c r="BS170" i="1"/>
  <c r="BK170" i="1"/>
  <c r="BH170" i="1" s="1"/>
  <c r="BJ170" i="1"/>
  <c r="BI170" i="1"/>
  <c r="BF170" i="1"/>
  <c r="BE170" i="1"/>
  <c r="BD170" i="1"/>
  <c r="BC170" i="1"/>
  <c r="AZ170" i="1"/>
  <c r="AY170" i="1"/>
  <c r="AX170" i="1"/>
  <c r="W170" i="1"/>
  <c r="V170" i="1"/>
  <c r="U170" i="1"/>
  <c r="T170" i="1"/>
  <c r="M170" i="1"/>
  <c r="AV170" i="1" s="1"/>
  <c r="L170" i="1"/>
  <c r="AU170" i="1" s="1"/>
  <c r="K170" i="1"/>
  <c r="AT170" i="1" s="1"/>
  <c r="J170" i="1"/>
  <c r="AS170" i="1" s="1"/>
  <c r="BU169" i="1"/>
  <c r="BS169" i="1" s="1"/>
  <c r="BT169" i="1"/>
  <c r="BR169" i="1"/>
  <c r="BK169" i="1"/>
  <c r="BI169" i="1" s="1"/>
  <c r="BJ169" i="1"/>
  <c r="BH169" i="1"/>
  <c r="BF169" i="1"/>
  <c r="BE169" i="1"/>
  <c r="BD169" i="1"/>
  <c r="BC169" i="1"/>
  <c r="AV169" i="1"/>
  <c r="AU169" i="1"/>
  <c r="AT169" i="1"/>
  <c r="AS169" i="1"/>
  <c r="AL169" i="1"/>
  <c r="AQ169" i="1" s="1"/>
  <c r="AK169" i="1"/>
  <c r="AP169" i="1" s="1"/>
  <c r="AJ169" i="1"/>
  <c r="AO169" i="1" s="1"/>
  <c r="AI169" i="1"/>
  <c r="AN169" i="1" s="1"/>
  <c r="AB169" i="1"/>
  <c r="AA169" i="1"/>
  <c r="Z169" i="1"/>
  <c r="Y169" i="1"/>
  <c r="W169" i="1"/>
  <c r="V169" i="1"/>
  <c r="U169" i="1"/>
  <c r="T169" i="1"/>
  <c r="M169" i="1"/>
  <c r="L169" i="1"/>
  <c r="AZ169" i="1" s="1"/>
  <c r="K169" i="1"/>
  <c r="AY169" i="1" s="1"/>
  <c r="J169" i="1"/>
  <c r="AX169" i="1" s="1"/>
  <c r="BU168" i="1"/>
  <c r="BS168" i="1" s="1"/>
  <c r="BT168" i="1"/>
  <c r="BR168" i="1"/>
  <c r="BK168" i="1"/>
  <c r="BI168" i="1" s="1"/>
  <c r="BJ168" i="1"/>
  <c r="BH168" i="1"/>
  <c r="BF168" i="1"/>
  <c r="BE168" i="1"/>
  <c r="BD168" i="1"/>
  <c r="BC168" i="1"/>
  <c r="AL168" i="1"/>
  <c r="AQ168" i="1" s="1"/>
  <c r="W168" i="1"/>
  <c r="V168" i="1"/>
  <c r="U168" i="1"/>
  <c r="T168" i="1"/>
  <c r="M168" i="1"/>
  <c r="AV168" i="1" s="1"/>
  <c r="L168" i="1"/>
  <c r="AU168" i="1" s="1"/>
  <c r="K168" i="1"/>
  <c r="AT168" i="1" s="1"/>
  <c r="J168" i="1"/>
  <c r="AS168" i="1" s="1"/>
  <c r="BU167" i="1"/>
  <c r="BR167" i="1" s="1"/>
  <c r="BT167" i="1"/>
  <c r="BS167" i="1"/>
  <c r="BK167" i="1"/>
  <c r="BH167" i="1" s="1"/>
  <c r="BJ167" i="1"/>
  <c r="BI167" i="1"/>
  <c r="BF167" i="1"/>
  <c r="BE167" i="1"/>
  <c r="BD167" i="1"/>
  <c r="BC167" i="1"/>
  <c r="AZ167" i="1"/>
  <c r="AY167" i="1"/>
  <c r="AX167" i="1"/>
  <c r="W167" i="1"/>
  <c r="V167" i="1"/>
  <c r="U167" i="1"/>
  <c r="T167" i="1"/>
  <c r="M167" i="1"/>
  <c r="AV167" i="1" s="1"/>
  <c r="L167" i="1"/>
  <c r="AU167" i="1" s="1"/>
  <c r="K167" i="1"/>
  <c r="AT167" i="1" s="1"/>
  <c r="J167" i="1"/>
  <c r="AS167" i="1" s="1"/>
  <c r="BF166" i="1"/>
  <c r="BE166" i="1"/>
  <c r="BD166" i="1"/>
  <c r="BC166" i="1"/>
  <c r="AV166" i="1"/>
  <c r="AU166" i="1"/>
  <c r="AT166" i="1"/>
  <c r="AS166" i="1"/>
  <c r="AL166" i="1"/>
  <c r="AQ166" i="1" s="1"/>
  <c r="AK166" i="1"/>
  <c r="AP166" i="1" s="1"/>
  <c r="AJ166" i="1"/>
  <c r="AO166" i="1" s="1"/>
  <c r="AI166" i="1"/>
  <c r="AN166" i="1" s="1"/>
  <c r="AB166" i="1"/>
  <c r="BU166" i="1" s="1"/>
  <c r="BR166" i="1" s="1"/>
  <c r="AA166" i="1"/>
  <c r="Z166" i="1"/>
  <c r="Y166" i="1"/>
  <c r="W166" i="1"/>
  <c r="V166" i="1"/>
  <c r="U166" i="1"/>
  <c r="T166" i="1"/>
  <c r="M166" i="1"/>
  <c r="L166" i="1"/>
  <c r="AZ166" i="1" s="1"/>
  <c r="K166" i="1"/>
  <c r="AY166" i="1" s="1"/>
  <c r="J166" i="1"/>
  <c r="AX166" i="1" s="1"/>
  <c r="BU165" i="1"/>
  <c r="BS165" i="1" s="1"/>
  <c r="BT165" i="1"/>
  <c r="BR165" i="1"/>
  <c r="BK165" i="1"/>
  <c r="BI165" i="1" s="1"/>
  <c r="BJ165" i="1"/>
  <c r="BH165" i="1"/>
  <c r="BF165" i="1"/>
  <c r="BE165" i="1"/>
  <c r="BD165" i="1"/>
  <c r="BC165" i="1"/>
  <c r="AL165" i="1"/>
  <c r="AQ165" i="1" s="1"/>
  <c r="W165" i="1"/>
  <c r="V165" i="1"/>
  <c r="U165" i="1"/>
  <c r="T165" i="1"/>
  <c r="M165" i="1"/>
  <c r="AV165" i="1" s="1"/>
  <c r="L165" i="1"/>
  <c r="AU165" i="1" s="1"/>
  <c r="K165" i="1"/>
  <c r="AT165" i="1" s="1"/>
  <c r="J165" i="1"/>
  <c r="AS165" i="1" s="1"/>
  <c r="BU164" i="1"/>
  <c r="BR164" i="1" s="1"/>
  <c r="BT164" i="1"/>
  <c r="BS164" i="1"/>
  <c r="BK164" i="1"/>
  <c r="BH164" i="1" s="1"/>
  <c r="BJ164" i="1"/>
  <c r="BI164" i="1"/>
  <c r="BF164" i="1"/>
  <c r="BE164" i="1"/>
  <c r="BD164" i="1"/>
  <c r="BC164" i="1"/>
  <c r="AZ164" i="1"/>
  <c r="AY164" i="1"/>
  <c r="AX164" i="1"/>
  <c r="AT164" i="1"/>
  <c r="AJ164" i="1"/>
  <c r="AO164" i="1" s="1"/>
  <c r="W164" i="1"/>
  <c r="V164" i="1"/>
  <c r="U164" i="1"/>
  <c r="T164" i="1"/>
  <c r="M164" i="1"/>
  <c r="AV164" i="1" s="1"/>
  <c r="L164" i="1"/>
  <c r="AU164" i="1" s="1"/>
  <c r="K164" i="1"/>
  <c r="J164" i="1"/>
  <c r="AS164" i="1" s="1"/>
  <c r="BF163" i="1"/>
  <c r="BE163" i="1"/>
  <c r="BD163" i="1"/>
  <c r="BC163" i="1"/>
  <c r="AV163" i="1"/>
  <c r="AL163" i="1"/>
  <c r="AQ163" i="1" s="1"/>
  <c r="AG163" i="1"/>
  <c r="AF163" i="1"/>
  <c r="AE163" i="1"/>
  <c r="AD163" i="1"/>
  <c r="AB163" i="1"/>
  <c r="AA163" i="1"/>
  <c r="Z163" i="1"/>
  <c r="Y163" i="1"/>
  <c r="W163" i="1"/>
  <c r="V163" i="1"/>
  <c r="U163" i="1"/>
  <c r="T163" i="1"/>
  <c r="M163" i="1"/>
  <c r="L163" i="1"/>
  <c r="AU163" i="1" s="1"/>
  <c r="K163" i="1"/>
  <c r="AY163" i="1" s="1"/>
  <c r="J163" i="1"/>
  <c r="AS163" i="1" s="1"/>
  <c r="BU162" i="1"/>
  <c r="BR162" i="1" s="1"/>
  <c r="BT162" i="1"/>
  <c r="BS162" i="1"/>
  <c r="BK162" i="1"/>
  <c r="BH162" i="1" s="1"/>
  <c r="BJ162" i="1"/>
  <c r="BI162" i="1"/>
  <c r="BF162" i="1"/>
  <c r="BE162" i="1"/>
  <c r="BD162" i="1"/>
  <c r="BC162" i="1"/>
  <c r="AZ162" i="1"/>
  <c r="AX162" i="1"/>
  <c r="AT162" i="1"/>
  <c r="W162" i="1"/>
  <c r="V162" i="1"/>
  <c r="U162" i="1"/>
  <c r="T162" i="1"/>
  <c r="M162" i="1"/>
  <c r="AV162" i="1" s="1"/>
  <c r="L162" i="1"/>
  <c r="AU162" i="1" s="1"/>
  <c r="K162" i="1"/>
  <c r="AJ162" i="1" s="1"/>
  <c r="AO162" i="1" s="1"/>
  <c r="J162" i="1"/>
  <c r="AS162" i="1" s="1"/>
  <c r="BU161" i="1"/>
  <c r="BS161" i="1" s="1"/>
  <c r="BT161" i="1"/>
  <c r="BR161" i="1"/>
  <c r="BK161" i="1"/>
  <c r="BI161" i="1" s="1"/>
  <c r="BJ161" i="1"/>
  <c r="BH161" i="1"/>
  <c r="BF161" i="1"/>
  <c r="BE161" i="1"/>
  <c r="BD161" i="1"/>
  <c r="BC161" i="1"/>
  <c r="AV161" i="1"/>
  <c r="AT161" i="1"/>
  <c r="AL161" i="1"/>
  <c r="AQ161" i="1" s="1"/>
  <c r="W161" i="1"/>
  <c r="V161" i="1"/>
  <c r="U161" i="1"/>
  <c r="T161" i="1"/>
  <c r="M161" i="1"/>
  <c r="L161" i="1"/>
  <c r="AU161" i="1" s="1"/>
  <c r="K161" i="1"/>
  <c r="AJ161" i="1" s="1"/>
  <c r="AO161" i="1" s="1"/>
  <c r="J161" i="1"/>
  <c r="AX161" i="1" s="1"/>
  <c r="BS160" i="1"/>
  <c r="BF160" i="1"/>
  <c r="BE160" i="1"/>
  <c r="BD160" i="1"/>
  <c r="BC160" i="1"/>
  <c r="AZ160" i="1"/>
  <c r="AX160" i="1"/>
  <c r="AJ160" i="1"/>
  <c r="AO160" i="1" s="1"/>
  <c r="AB160" i="1"/>
  <c r="BU160" i="1" s="1"/>
  <c r="AA160" i="1"/>
  <c r="BT160" i="1" s="1"/>
  <c r="Z160" i="1"/>
  <c r="Y160" i="1"/>
  <c r="W160" i="1"/>
  <c r="V160" i="1"/>
  <c r="U160" i="1"/>
  <c r="T160" i="1"/>
  <c r="M160" i="1"/>
  <c r="L160" i="1"/>
  <c r="K160" i="1"/>
  <c r="AT160" i="1" s="1"/>
  <c r="J160" i="1"/>
  <c r="BU159" i="1"/>
  <c r="BR159" i="1" s="1"/>
  <c r="BT159" i="1"/>
  <c r="BS159" i="1"/>
  <c r="BK159" i="1"/>
  <c r="BH159" i="1" s="1"/>
  <c r="BJ159" i="1"/>
  <c r="BI159" i="1"/>
  <c r="BF159" i="1"/>
  <c r="BE159" i="1"/>
  <c r="BD159" i="1"/>
  <c r="BC159" i="1"/>
  <c r="AZ159" i="1"/>
  <c r="AX159" i="1"/>
  <c r="W159" i="1"/>
  <c r="V159" i="1"/>
  <c r="U159" i="1"/>
  <c r="T159" i="1"/>
  <c r="M159" i="1"/>
  <c r="AV159" i="1" s="1"/>
  <c r="L159" i="1"/>
  <c r="AU159" i="1" s="1"/>
  <c r="K159" i="1"/>
  <c r="AJ159" i="1" s="1"/>
  <c r="AO159" i="1" s="1"/>
  <c r="J159" i="1"/>
  <c r="AS159" i="1" s="1"/>
  <c r="BU158" i="1"/>
  <c r="BS158" i="1" s="1"/>
  <c r="BT158" i="1"/>
  <c r="BR158" i="1"/>
  <c r="BK158" i="1"/>
  <c r="BI158" i="1" s="1"/>
  <c r="BJ158" i="1"/>
  <c r="BH158" i="1"/>
  <c r="BF158" i="1"/>
  <c r="BE158" i="1"/>
  <c r="BD158" i="1"/>
  <c r="BC158" i="1"/>
  <c r="AY158" i="1"/>
  <c r="AV158" i="1"/>
  <c r="AT158" i="1"/>
  <c r="AS158" i="1"/>
  <c r="W158" i="1"/>
  <c r="V158" i="1"/>
  <c r="U158" i="1"/>
  <c r="T158" i="1"/>
  <c r="M158" i="1"/>
  <c r="AL158" i="1" s="1"/>
  <c r="AQ158" i="1" s="1"/>
  <c r="L158" i="1"/>
  <c r="AZ158" i="1" s="1"/>
  <c r="K158" i="1"/>
  <c r="AJ158" i="1" s="1"/>
  <c r="AO158" i="1" s="1"/>
  <c r="J158" i="1"/>
  <c r="BK157" i="1"/>
  <c r="BF157" i="1"/>
  <c r="BE157" i="1"/>
  <c r="BD157" i="1"/>
  <c r="BC157" i="1"/>
  <c r="AV157" i="1"/>
  <c r="AQ157" i="1"/>
  <c r="AO157" i="1"/>
  <c r="AJ157" i="1"/>
  <c r="AB157" i="1"/>
  <c r="BU157" i="1" s="1"/>
  <c r="AA157" i="1"/>
  <c r="Z157" i="1"/>
  <c r="Y157" i="1"/>
  <c r="W157" i="1"/>
  <c r="V157" i="1"/>
  <c r="U157" i="1"/>
  <c r="T157" i="1"/>
  <c r="M157" i="1"/>
  <c r="AL157" i="1" s="1"/>
  <c r="L157" i="1"/>
  <c r="K157" i="1"/>
  <c r="AY157" i="1" s="1"/>
  <c r="J157" i="1"/>
  <c r="AX157" i="1" s="1"/>
  <c r="BU156" i="1"/>
  <c r="BK156" i="1"/>
  <c r="BF156" i="1"/>
  <c r="BE156" i="1"/>
  <c r="BD156" i="1"/>
  <c r="BC156" i="1"/>
  <c r="AZ156" i="1"/>
  <c r="AX156" i="1"/>
  <c r="W156" i="1"/>
  <c r="V156" i="1"/>
  <c r="U156" i="1"/>
  <c r="T156" i="1"/>
  <c r="M156" i="1"/>
  <c r="AV156" i="1" s="1"/>
  <c r="L156" i="1"/>
  <c r="AU156" i="1" s="1"/>
  <c r="K156" i="1"/>
  <c r="AY156" i="1" s="1"/>
  <c r="J156" i="1"/>
  <c r="AS156" i="1" s="1"/>
  <c r="BU155" i="1"/>
  <c r="BT155" i="1"/>
  <c r="BS155" i="1"/>
  <c r="BR155" i="1"/>
  <c r="BK155" i="1"/>
  <c r="BJ155" i="1"/>
  <c r="BI155" i="1"/>
  <c r="BH155" i="1"/>
  <c r="BF155" i="1"/>
  <c r="BE155" i="1"/>
  <c r="BD155" i="1"/>
  <c r="BC155" i="1"/>
  <c r="AY155" i="1"/>
  <c r="AU155" i="1"/>
  <c r="W155" i="1"/>
  <c r="V155" i="1"/>
  <c r="U155" i="1"/>
  <c r="T155" i="1"/>
  <c r="M155" i="1"/>
  <c r="AV155" i="1" s="1"/>
  <c r="L155" i="1"/>
  <c r="AZ155" i="1" s="1"/>
  <c r="K155" i="1"/>
  <c r="AT155" i="1" s="1"/>
  <c r="J155" i="1"/>
  <c r="AS155" i="1" s="1"/>
  <c r="BU154" i="1"/>
  <c r="BK154" i="1"/>
  <c r="BF154" i="1"/>
  <c r="BE154" i="1"/>
  <c r="BD154" i="1"/>
  <c r="BC154" i="1"/>
  <c r="AZ154" i="1"/>
  <c r="AT154" i="1"/>
  <c r="AJ154" i="1"/>
  <c r="AO154" i="1" s="1"/>
  <c r="AB154" i="1"/>
  <c r="AA154" i="1"/>
  <c r="Z154" i="1"/>
  <c r="Y154" i="1"/>
  <c r="W154" i="1"/>
  <c r="V154" i="1"/>
  <c r="U154" i="1"/>
  <c r="T154" i="1"/>
  <c r="M154" i="1"/>
  <c r="AV154" i="1" s="1"/>
  <c r="L154" i="1"/>
  <c r="K154" i="1"/>
  <c r="AY154" i="1" s="1"/>
  <c r="J154" i="1"/>
  <c r="AX154" i="1" s="1"/>
  <c r="BU153" i="1"/>
  <c r="BK153" i="1"/>
  <c r="BF153" i="1"/>
  <c r="BE153" i="1"/>
  <c r="BD153" i="1"/>
  <c r="BC153" i="1"/>
  <c r="AZ153" i="1"/>
  <c r="AX153" i="1"/>
  <c r="W153" i="1"/>
  <c r="V153" i="1"/>
  <c r="U153" i="1"/>
  <c r="T153" i="1"/>
  <c r="M153" i="1"/>
  <c r="AV153" i="1" s="1"/>
  <c r="L153" i="1"/>
  <c r="AU153" i="1" s="1"/>
  <c r="K153" i="1"/>
  <c r="AY153" i="1" s="1"/>
  <c r="J153" i="1"/>
  <c r="AS153" i="1" s="1"/>
  <c r="BU152" i="1"/>
  <c r="BT152" i="1"/>
  <c r="BS152" i="1"/>
  <c r="BR152" i="1"/>
  <c r="BK152" i="1"/>
  <c r="BJ152" i="1"/>
  <c r="BI152" i="1"/>
  <c r="BH152" i="1"/>
  <c r="BF152" i="1"/>
  <c r="BE152" i="1"/>
  <c r="BD152" i="1"/>
  <c r="BC152" i="1"/>
  <c r="AY152" i="1"/>
  <c r="AU152" i="1"/>
  <c r="W152" i="1"/>
  <c r="V152" i="1"/>
  <c r="U152" i="1"/>
  <c r="T152" i="1"/>
  <c r="M152" i="1"/>
  <c r="AV152" i="1" s="1"/>
  <c r="L152" i="1"/>
  <c r="AZ152" i="1" s="1"/>
  <c r="K152" i="1"/>
  <c r="AT152" i="1" s="1"/>
  <c r="J152" i="1"/>
  <c r="AS152" i="1" s="1"/>
  <c r="BU151" i="1"/>
  <c r="BK151" i="1"/>
  <c r="BF151" i="1"/>
  <c r="BE151" i="1"/>
  <c r="BD151" i="1"/>
  <c r="BC151" i="1"/>
  <c r="AZ151" i="1"/>
  <c r="AX151" i="1"/>
  <c r="AG151" i="1"/>
  <c r="AF151" i="1"/>
  <c r="AE151" i="1"/>
  <c r="AD151" i="1"/>
  <c r="AB151" i="1"/>
  <c r="AA151" i="1"/>
  <c r="Z151" i="1"/>
  <c r="Y151" i="1"/>
  <c r="W151" i="1"/>
  <c r="V151" i="1"/>
  <c r="U151" i="1"/>
  <c r="T151" i="1"/>
  <c r="M151" i="1"/>
  <c r="AV151" i="1" s="1"/>
  <c r="L151" i="1"/>
  <c r="AU151" i="1" s="1"/>
  <c r="K151" i="1"/>
  <c r="AY151" i="1" s="1"/>
  <c r="J151" i="1"/>
  <c r="AS151" i="1" s="1"/>
  <c r="BU150" i="1"/>
  <c r="BT150" i="1"/>
  <c r="BS150" i="1"/>
  <c r="BR150" i="1"/>
  <c r="BK150" i="1"/>
  <c r="BJ150" i="1"/>
  <c r="BI150" i="1"/>
  <c r="BH150" i="1"/>
  <c r="BF150" i="1"/>
  <c r="BE150" i="1"/>
  <c r="BD150" i="1"/>
  <c r="BC150" i="1"/>
  <c r="AY150" i="1"/>
  <c r="AS150" i="1"/>
  <c r="W150" i="1"/>
  <c r="V150" i="1"/>
  <c r="U150" i="1"/>
  <c r="T150" i="1"/>
  <c r="M150" i="1"/>
  <c r="AV150" i="1" s="1"/>
  <c r="L150" i="1"/>
  <c r="K150" i="1"/>
  <c r="AT150" i="1" s="1"/>
  <c r="J150" i="1"/>
  <c r="AX150" i="1" s="1"/>
  <c r="BU149" i="1"/>
  <c r="BK149" i="1"/>
  <c r="BI149" i="1"/>
  <c r="BF149" i="1"/>
  <c r="BE149" i="1"/>
  <c r="BD149" i="1"/>
  <c r="BC149" i="1"/>
  <c r="AZ149" i="1"/>
  <c r="AX149" i="1"/>
  <c r="AJ149" i="1"/>
  <c r="AO149" i="1" s="1"/>
  <c r="W149" i="1"/>
  <c r="V149" i="1"/>
  <c r="U149" i="1"/>
  <c r="T149" i="1"/>
  <c r="M149" i="1"/>
  <c r="AV149" i="1" s="1"/>
  <c r="L149" i="1"/>
  <c r="AU149" i="1" s="1"/>
  <c r="K149" i="1"/>
  <c r="AY149" i="1" s="1"/>
  <c r="J149" i="1"/>
  <c r="AS149" i="1" s="1"/>
  <c r="BU148" i="1"/>
  <c r="BT148" i="1"/>
  <c r="BS148" i="1"/>
  <c r="BR148" i="1"/>
  <c r="BK148" i="1"/>
  <c r="BJ148" i="1"/>
  <c r="BF148" i="1"/>
  <c r="BE148" i="1"/>
  <c r="BD148" i="1"/>
  <c r="BC148" i="1"/>
  <c r="AV148" i="1"/>
  <c r="AU148" i="1"/>
  <c r="AS148" i="1"/>
  <c r="AL148" i="1"/>
  <c r="AQ148" i="1" s="1"/>
  <c r="AK148" i="1"/>
  <c r="AP148" i="1" s="1"/>
  <c r="AI148" i="1"/>
  <c r="AN148" i="1" s="1"/>
  <c r="AB148" i="1"/>
  <c r="AA148" i="1"/>
  <c r="Z148" i="1"/>
  <c r="BI148" i="1" s="1"/>
  <c r="Y148" i="1"/>
  <c r="BH148" i="1" s="1"/>
  <c r="W148" i="1"/>
  <c r="V148" i="1"/>
  <c r="U148" i="1"/>
  <c r="T148" i="1"/>
  <c r="M148" i="1"/>
  <c r="L148" i="1"/>
  <c r="AZ148" i="1" s="1"/>
  <c r="K148" i="1"/>
  <c r="J148" i="1"/>
  <c r="AX148" i="1" s="1"/>
  <c r="BU147" i="1"/>
  <c r="BT147" i="1"/>
  <c r="BS147" i="1"/>
  <c r="BR147" i="1"/>
  <c r="BK147" i="1"/>
  <c r="BJ147" i="1"/>
  <c r="BI147" i="1"/>
  <c r="BH147" i="1"/>
  <c r="BF147" i="1"/>
  <c r="BE147" i="1"/>
  <c r="BD147" i="1"/>
  <c r="BC147" i="1"/>
  <c r="AY147" i="1"/>
  <c r="W147" i="1"/>
  <c r="V147" i="1"/>
  <c r="U147" i="1"/>
  <c r="T147" i="1"/>
  <c r="M147" i="1"/>
  <c r="AV147" i="1" s="1"/>
  <c r="L147" i="1"/>
  <c r="AZ147" i="1" s="1"/>
  <c r="K147" i="1"/>
  <c r="AT147" i="1" s="1"/>
  <c r="J147" i="1"/>
  <c r="BU146" i="1"/>
  <c r="BS146" i="1"/>
  <c r="BK146" i="1"/>
  <c r="BI146" i="1"/>
  <c r="BF146" i="1"/>
  <c r="BE146" i="1"/>
  <c r="BD146" i="1"/>
  <c r="BC146" i="1"/>
  <c r="AZ146" i="1"/>
  <c r="AX146" i="1"/>
  <c r="AJ146" i="1"/>
  <c r="AO146" i="1" s="1"/>
  <c r="W146" i="1"/>
  <c r="V146" i="1"/>
  <c r="U146" i="1"/>
  <c r="T146" i="1"/>
  <c r="M146" i="1"/>
  <c r="AV146" i="1" s="1"/>
  <c r="L146" i="1"/>
  <c r="AU146" i="1" s="1"/>
  <c r="K146" i="1"/>
  <c r="AY146" i="1" s="1"/>
  <c r="J146" i="1"/>
  <c r="AS146" i="1" s="1"/>
  <c r="BT145" i="1"/>
  <c r="BF145" i="1"/>
  <c r="BE145" i="1"/>
  <c r="BD145" i="1"/>
  <c r="BC145" i="1"/>
  <c r="AY145" i="1"/>
  <c r="AV145" i="1"/>
  <c r="AU145" i="1"/>
  <c r="AS145" i="1"/>
  <c r="AL145" i="1"/>
  <c r="AQ145" i="1" s="1"/>
  <c r="AK145" i="1"/>
  <c r="AP145" i="1" s="1"/>
  <c r="AI145" i="1"/>
  <c r="AN145" i="1" s="1"/>
  <c r="AB145" i="1"/>
  <c r="BU145" i="1" s="1"/>
  <c r="AA145" i="1"/>
  <c r="Z145" i="1"/>
  <c r="Y145" i="1"/>
  <c r="W145" i="1"/>
  <c r="V145" i="1"/>
  <c r="U145" i="1"/>
  <c r="T145" i="1"/>
  <c r="M145" i="1"/>
  <c r="L145" i="1"/>
  <c r="AZ145" i="1" s="1"/>
  <c r="K145" i="1"/>
  <c r="J145" i="1"/>
  <c r="AX145" i="1" s="1"/>
  <c r="BU144" i="1"/>
  <c r="BT144" i="1"/>
  <c r="BS144" i="1"/>
  <c r="BR144" i="1"/>
  <c r="BK144" i="1"/>
  <c r="BJ144" i="1"/>
  <c r="BI144" i="1"/>
  <c r="BH144" i="1"/>
  <c r="BF144" i="1"/>
  <c r="BE144" i="1"/>
  <c r="BD144" i="1"/>
  <c r="BC144" i="1"/>
  <c r="AY144" i="1"/>
  <c r="AU144" i="1"/>
  <c r="AK144" i="1"/>
  <c r="AP144" i="1" s="1"/>
  <c r="W144" i="1"/>
  <c r="V144" i="1"/>
  <c r="U144" i="1"/>
  <c r="T144" i="1"/>
  <c r="M144" i="1"/>
  <c r="AV144" i="1" s="1"/>
  <c r="L144" i="1"/>
  <c r="AZ144" i="1" s="1"/>
  <c r="K144" i="1"/>
  <c r="AT144" i="1" s="1"/>
  <c r="J144" i="1"/>
  <c r="AX144" i="1" s="1"/>
  <c r="BU143" i="1"/>
  <c r="BS143" i="1" s="1"/>
  <c r="BK143" i="1"/>
  <c r="BI143" i="1"/>
  <c r="BF143" i="1"/>
  <c r="BE143" i="1"/>
  <c r="BD143" i="1"/>
  <c r="BC143" i="1"/>
  <c r="AZ143" i="1"/>
  <c r="AX143" i="1"/>
  <c r="W143" i="1"/>
  <c r="V143" i="1"/>
  <c r="U143" i="1"/>
  <c r="T143" i="1"/>
  <c r="M143" i="1"/>
  <c r="AV143" i="1" s="1"/>
  <c r="L143" i="1"/>
  <c r="AU143" i="1" s="1"/>
  <c r="K143" i="1"/>
  <c r="AY143" i="1" s="1"/>
  <c r="J143" i="1"/>
  <c r="AI143" i="1" s="1"/>
  <c r="AN143" i="1" s="1"/>
  <c r="BS142" i="1"/>
  <c r="BF142" i="1"/>
  <c r="BE142" i="1"/>
  <c r="BD142" i="1"/>
  <c r="BC142" i="1"/>
  <c r="AY142" i="1"/>
  <c r="AU142" i="1"/>
  <c r="AT142" i="1"/>
  <c r="AO142" i="1"/>
  <c r="AK142" i="1"/>
  <c r="AP142" i="1" s="1"/>
  <c r="AJ142" i="1"/>
  <c r="AB142" i="1"/>
  <c r="BU142" i="1" s="1"/>
  <c r="BR142" i="1" s="1"/>
  <c r="AA142" i="1"/>
  <c r="Z142" i="1"/>
  <c r="Y142" i="1"/>
  <c r="W142" i="1"/>
  <c r="V142" i="1"/>
  <c r="U142" i="1"/>
  <c r="T142" i="1"/>
  <c r="M142" i="1"/>
  <c r="AV142" i="1" s="1"/>
  <c r="L142" i="1"/>
  <c r="AZ142" i="1" s="1"/>
  <c r="K142" i="1"/>
  <c r="J142" i="1"/>
  <c r="BU141" i="1"/>
  <c r="BT141" i="1"/>
  <c r="BS141" i="1"/>
  <c r="BR141" i="1"/>
  <c r="BK141" i="1"/>
  <c r="BJ141" i="1"/>
  <c r="BI141" i="1"/>
  <c r="BH141" i="1"/>
  <c r="BF141" i="1"/>
  <c r="BE141" i="1"/>
  <c r="BD141" i="1"/>
  <c r="BC141" i="1"/>
  <c r="AY141" i="1"/>
  <c r="AS141" i="1"/>
  <c r="AJ141" i="1"/>
  <c r="AO141" i="1" s="1"/>
  <c r="W141" i="1"/>
  <c r="V141" i="1"/>
  <c r="U141" i="1"/>
  <c r="T141" i="1"/>
  <c r="M141" i="1"/>
  <c r="AV141" i="1" s="1"/>
  <c r="L141" i="1"/>
  <c r="AZ141" i="1" s="1"/>
  <c r="K141" i="1"/>
  <c r="AT141" i="1" s="1"/>
  <c r="J141" i="1"/>
  <c r="AX141" i="1" s="1"/>
  <c r="BU140" i="1"/>
  <c r="BR140" i="1"/>
  <c r="BK140" i="1"/>
  <c r="BJ140" i="1" s="1"/>
  <c r="BI140" i="1"/>
  <c r="BF140" i="1"/>
  <c r="BE140" i="1"/>
  <c r="BD140" i="1"/>
  <c r="BC140" i="1"/>
  <c r="AZ140" i="1"/>
  <c r="AX140" i="1"/>
  <c r="AT140" i="1"/>
  <c r="AS140" i="1"/>
  <c r="AL140" i="1"/>
  <c r="AQ140" i="1" s="1"/>
  <c r="W140" i="1"/>
  <c r="V140" i="1"/>
  <c r="U140" i="1"/>
  <c r="T140" i="1"/>
  <c r="M140" i="1"/>
  <c r="AY140" i="1" s="1"/>
  <c r="L140" i="1"/>
  <c r="AU140" i="1" s="1"/>
  <c r="K140" i="1"/>
  <c r="AJ140" i="1" s="1"/>
  <c r="AO140" i="1" s="1"/>
  <c r="J140" i="1"/>
  <c r="AI140" i="1" s="1"/>
  <c r="AN140" i="1" s="1"/>
  <c r="BK139" i="1"/>
  <c r="BH139" i="1"/>
  <c r="BF139" i="1"/>
  <c r="BE139" i="1"/>
  <c r="BD139" i="1"/>
  <c r="BC139" i="1"/>
  <c r="AV139" i="1"/>
  <c r="AL139" i="1"/>
  <c r="AQ139" i="1" s="1"/>
  <c r="AG139" i="1"/>
  <c r="AF139" i="1"/>
  <c r="AE139" i="1"/>
  <c r="AD139" i="1"/>
  <c r="AB139" i="1"/>
  <c r="BU139" i="1" s="1"/>
  <c r="AA139" i="1"/>
  <c r="Z139" i="1"/>
  <c r="Y139" i="1"/>
  <c r="W139" i="1"/>
  <c r="V139" i="1"/>
  <c r="U139" i="1"/>
  <c r="T139" i="1"/>
  <c r="M139" i="1"/>
  <c r="AZ139" i="1" s="1"/>
  <c r="L139" i="1"/>
  <c r="AU139" i="1" s="1"/>
  <c r="K139" i="1"/>
  <c r="AT139" i="1" s="1"/>
  <c r="J139" i="1"/>
  <c r="AS139" i="1" s="1"/>
  <c r="BU138" i="1"/>
  <c r="BT138" i="1" s="1"/>
  <c r="BS138" i="1"/>
  <c r="BK138" i="1"/>
  <c r="BJ138" i="1" s="1"/>
  <c r="BI138" i="1"/>
  <c r="BF138" i="1"/>
  <c r="BE138" i="1"/>
  <c r="BD138" i="1"/>
  <c r="BC138" i="1"/>
  <c r="AK138" i="1"/>
  <c r="AP138" i="1" s="1"/>
  <c r="W138" i="1"/>
  <c r="V138" i="1"/>
  <c r="U138" i="1"/>
  <c r="T138" i="1"/>
  <c r="M138" i="1"/>
  <c r="AV138" i="1" s="1"/>
  <c r="L138" i="1"/>
  <c r="AZ138" i="1" s="1"/>
  <c r="K138" i="1"/>
  <c r="AY138" i="1" s="1"/>
  <c r="J138" i="1"/>
  <c r="AX138" i="1" s="1"/>
  <c r="BU137" i="1"/>
  <c r="BR137" i="1" s="1"/>
  <c r="BK137" i="1"/>
  <c r="BH137" i="1"/>
  <c r="BF137" i="1"/>
  <c r="BE137" i="1"/>
  <c r="BD137" i="1"/>
  <c r="BC137" i="1"/>
  <c r="AL137" i="1"/>
  <c r="AQ137" i="1" s="1"/>
  <c r="W137" i="1"/>
  <c r="V137" i="1"/>
  <c r="U137" i="1"/>
  <c r="T137" i="1"/>
  <c r="M137" i="1"/>
  <c r="AZ137" i="1" s="1"/>
  <c r="L137" i="1"/>
  <c r="AU137" i="1" s="1"/>
  <c r="K137" i="1"/>
  <c r="AT137" i="1" s="1"/>
  <c r="J137" i="1"/>
  <c r="AS137" i="1" s="1"/>
  <c r="BF136" i="1"/>
  <c r="BE136" i="1"/>
  <c r="BD136" i="1"/>
  <c r="BC136" i="1"/>
  <c r="AU136" i="1"/>
  <c r="AT136" i="1"/>
  <c r="AS136" i="1"/>
  <c r="AK136" i="1"/>
  <c r="AP136" i="1" s="1"/>
  <c r="AJ136" i="1"/>
  <c r="AO136" i="1" s="1"/>
  <c r="AI136" i="1"/>
  <c r="AN136" i="1" s="1"/>
  <c r="AB136" i="1"/>
  <c r="AA136" i="1"/>
  <c r="Z136" i="1"/>
  <c r="Y136" i="1"/>
  <c r="W136" i="1"/>
  <c r="V136" i="1"/>
  <c r="U136" i="1"/>
  <c r="T136" i="1"/>
  <c r="M136" i="1"/>
  <c r="L136" i="1"/>
  <c r="K136" i="1"/>
  <c r="J136" i="1"/>
  <c r="BU135" i="1"/>
  <c r="BT135" i="1" s="1"/>
  <c r="BS135" i="1"/>
  <c r="BR135" i="1"/>
  <c r="BK135" i="1"/>
  <c r="BJ135" i="1" s="1"/>
  <c r="BI135" i="1"/>
  <c r="BH135" i="1"/>
  <c r="BF135" i="1"/>
  <c r="BE135" i="1"/>
  <c r="BD135" i="1"/>
  <c r="BC135" i="1"/>
  <c r="AK135" i="1"/>
  <c r="AP135" i="1" s="1"/>
  <c r="W135" i="1"/>
  <c r="V135" i="1"/>
  <c r="U135" i="1"/>
  <c r="T135" i="1"/>
  <c r="M135" i="1"/>
  <c r="AV135" i="1" s="1"/>
  <c r="L135" i="1"/>
  <c r="AZ135" i="1" s="1"/>
  <c r="K135" i="1"/>
  <c r="AY135" i="1" s="1"/>
  <c r="J135" i="1"/>
  <c r="AX135" i="1" s="1"/>
  <c r="BU134" i="1"/>
  <c r="BR134" i="1" s="1"/>
  <c r="BK134" i="1"/>
  <c r="BF134" i="1"/>
  <c r="BE134" i="1"/>
  <c r="BD134" i="1"/>
  <c r="BC134" i="1"/>
  <c r="W134" i="1"/>
  <c r="V134" i="1"/>
  <c r="U134" i="1"/>
  <c r="T134" i="1"/>
  <c r="M134" i="1"/>
  <c r="AV134" i="1" s="1"/>
  <c r="L134" i="1"/>
  <c r="AU134" i="1" s="1"/>
  <c r="K134" i="1"/>
  <c r="AT134" i="1" s="1"/>
  <c r="J134" i="1"/>
  <c r="AS134" i="1" s="1"/>
  <c r="BF133" i="1"/>
  <c r="BE133" i="1"/>
  <c r="BD133" i="1"/>
  <c r="BC133" i="1"/>
  <c r="AU133" i="1"/>
  <c r="AT133" i="1"/>
  <c r="AS133" i="1"/>
  <c r="AK133" i="1"/>
  <c r="AP133" i="1" s="1"/>
  <c r="AJ133" i="1"/>
  <c r="AO133" i="1" s="1"/>
  <c r="AI133" i="1"/>
  <c r="AN133" i="1" s="1"/>
  <c r="AB133" i="1"/>
  <c r="AA133" i="1"/>
  <c r="Z133" i="1"/>
  <c r="Y133" i="1"/>
  <c r="W133" i="1"/>
  <c r="V133" i="1"/>
  <c r="U133" i="1"/>
  <c r="T133" i="1"/>
  <c r="M133" i="1"/>
  <c r="L133" i="1"/>
  <c r="K133" i="1"/>
  <c r="J133" i="1"/>
  <c r="BU132" i="1"/>
  <c r="BT132" i="1" s="1"/>
  <c r="BS132" i="1"/>
  <c r="BR132" i="1"/>
  <c r="BK132" i="1"/>
  <c r="BJ132" i="1" s="1"/>
  <c r="BI132" i="1"/>
  <c r="BH132" i="1"/>
  <c r="BF132" i="1"/>
  <c r="BE132" i="1"/>
  <c r="BD132" i="1"/>
  <c r="BC132" i="1"/>
  <c r="AK132" i="1"/>
  <c r="AP132" i="1" s="1"/>
  <c r="W132" i="1"/>
  <c r="V132" i="1"/>
  <c r="U132" i="1"/>
  <c r="T132" i="1"/>
  <c r="M132" i="1"/>
  <c r="AV132" i="1" s="1"/>
  <c r="L132" i="1"/>
  <c r="AZ132" i="1" s="1"/>
  <c r="K132" i="1"/>
  <c r="AY132" i="1" s="1"/>
  <c r="J132" i="1"/>
  <c r="AX132" i="1" s="1"/>
  <c r="BU131" i="1"/>
  <c r="BR131" i="1"/>
  <c r="BK131" i="1"/>
  <c r="BH131" i="1"/>
  <c r="BF131" i="1"/>
  <c r="BE131" i="1"/>
  <c r="BD131" i="1"/>
  <c r="BC131" i="1"/>
  <c r="AV131" i="1"/>
  <c r="W131" i="1"/>
  <c r="V131" i="1"/>
  <c r="U131" i="1"/>
  <c r="T131" i="1"/>
  <c r="M131" i="1"/>
  <c r="L131" i="1"/>
  <c r="AU131" i="1" s="1"/>
  <c r="K131" i="1"/>
  <c r="AT131" i="1" s="1"/>
  <c r="J131" i="1"/>
  <c r="AS131" i="1" s="1"/>
  <c r="BF130" i="1"/>
  <c r="BE130" i="1"/>
  <c r="BD130" i="1"/>
  <c r="BC130" i="1"/>
  <c r="AU130" i="1"/>
  <c r="AT130" i="1"/>
  <c r="AS130" i="1"/>
  <c r="AK130" i="1"/>
  <c r="AP130" i="1" s="1"/>
  <c r="AJ130" i="1"/>
  <c r="AO130" i="1" s="1"/>
  <c r="AI130" i="1"/>
  <c r="AN130" i="1" s="1"/>
  <c r="AB130" i="1"/>
  <c r="AA130" i="1"/>
  <c r="Z130" i="1"/>
  <c r="Y130" i="1"/>
  <c r="W130" i="1"/>
  <c r="V130" i="1"/>
  <c r="U130" i="1"/>
  <c r="T130" i="1"/>
  <c r="M130" i="1"/>
  <c r="L130" i="1"/>
  <c r="K130" i="1"/>
  <c r="J130" i="1"/>
  <c r="BU129" i="1"/>
  <c r="BT129" i="1" s="1"/>
  <c r="BS129" i="1"/>
  <c r="BR129" i="1"/>
  <c r="BK129" i="1"/>
  <c r="BJ129" i="1" s="1"/>
  <c r="BI129" i="1"/>
  <c r="BH129" i="1"/>
  <c r="BF129" i="1"/>
  <c r="BE129" i="1"/>
  <c r="BD129" i="1"/>
  <c r="BC129" i="1"/>
  <c r="W129" i="1"/>
  <c r="V129" i="1"/>
  <c r="U129" i="1"/>
  <c r="T129" i="1"/>
  <c r="M129" i="1"/>
  <c r="AV129" i="1" s="1"/>
  <c r="L129" i="1"/>
  <c r="AZ129" i="1" s="1"/>
  <c r="K129" i="1"/>
  <c r="AY129" i="1" s="1"/>
  <c r="J129" i="1"/>
  <c r="BU128" i="1"/>
  <c r="BT128" i="1" s="1"/>
  <c r="BK128" i="1"/>
  <c r="BJ128" i="1" s="1"/>
  <c r="BI128" i="1"/>
  <c r="BH128" i="1"/>
  <c r="BF128" i="1"/>
  <c r="BE128" i="1"/>
  <c r="BD128" i="1"/>
  <c r="BC128" i="1"/>
  <c r="W128" i="1"/>
  <c r="V128" i="1"/>
  <c r="U128" i="1"/>
  <c r="T128" i="1"/>
  <c r="M128" i="1"/>
  <c r="AY128" i="1" s="1"/>
  <c r="L128" i="1"/>
  <c r="AU128" i="1" s="1"/>
  <c r="K128" i="1"/>
  <c r="AT128" i="1" s="1"/>
  <c r="J128" i="1"/>
  <c r="AS128" i="1" s="1"/>
  <c r="BF127" i="1"/>
  <c r="BE127" i="1"/>
  <c r="BD127" i="1"/>
  <c r="BC127" i="1"/>
  <c r="AG127" i="1"/>
  <c r="AF127" i="1"/>
  <c r="AE127" i="1"/>
  <c r="AD127" i="1"/>
  <c r="AB127" i="1"/>
  <c r="BU127" i="1" s="1"/>
  <c r="AA127" i="1"/>
  <c r="Z127" i="1"/>
  <c r="Y127" i="1"/>
  <c r="W127" i="1"/>
  <c r="V127" i="1"/>
  <c r="U127" i="1"/>
  <c r="T127" i="1"/>
  <c r="M127" i="1"/>
  <c r="AV127" i="1" s="1"/>
  <c r="L127" i="1"/>
  <c r="AZ127" i="1" s="1"/>
  <c r="K127" i="1"/>
  <c r="AY127" i="1" s="1"/>
  <c r="J127" i="1"/>
  <c r="BU126" i="1"/>
  <c r="BT126" i="1" s="1"/>
  <c r="BK126" i="1"/>
  <c r="BJ126" i="1" s="1"/>
  <c r="BI126" i="1"/>
  <c r="BH126" i="1"/>
  <c r="BF126" i="1"/>
  <c r="BE126" i="1"/>
  <c r="BD126" i="1"/>
  <c r="BC126" i="1"/>
  <c r="W126" i="1"/>
  <c r="V126" i="1"/>
  <c r="U126" i="1"/>
  <c r="T126" i="1"/>
  <c r="M126" i="1"/>
  <c r="AY126" i="1" s="1"/>
  <c r="L126" i="1"/>
  <c r="AU126" i="1" s="1"/>
  <c r="K126" i="1"/>
  <c r="AT126" i="1" s="1"/>
  <c r="J126" i="1"/>
  <c r="AS126" i="1" s="1"/>
  <c r="BU125" i="1"/>
  <c r="BT125" i="1" s="1"/>
  <c r="BS125" i="1"/>
  <c r="BR125" i="1"/>
  <c r="BK125" i="1"/>
  <c r="BJ125" i="1" s="1"/>
  <c r="BI125" i="1"/>
  <c r="BH125" i="1"/>
  <c r="BF125" i="1"/>
  <c r="BE125" i="1"/>
  <c r="BD125" i="1"/>
  <c r="BC125" i="1"/>
  <c r="AU125" i="1"/>
  <c r="AK125" i="1"/>
  <c r="AP125" i="1" s="1"/>
  <c r="W125" i="1"/>
  <c r="V125" i="1"/>
  <c r="U125" i="1"/>
  <c r="T125" i="1"/>
  <c r="M125" i="1"/>
  <c r="AV125" i="1" s="1"/>
  <c r="L125" i="1"/>
  <c r="AZ125" i="1" s="1"/>
  <c r="K125" i="1"/>
  <c r="AY125" i="1" s="1"/>
  <c r="J125" i="1"/>
  <c r="AX125" i="1" s="1"/>
  <c r="BU124" i="1"/>
  <c r="BK124" i="1"/>
  <c r="BI124" i="1" s="1"/>
  <c r="BF124" i="1"/>
  <c r="BE124" i="1"/>
  <c r="BD124" i="1"/>
  <c r="BC124" i="1"/>
  <c r="AZ124" i="1"/>
  <c r="AV124" i="1"/>
  <c r="AL124" i="1"/>
  <c r="AQ124" i="1" s="1"/>
  <c r="AB124" i="1"/>
  <c r="AA124" i="1"/>
  <c r="Z124" i="1"/>
  <c r="Y124" i="1"/>
  <c r="BH124" i="1" s="1"/>
  <c r="W124" i="1"/>
  <c r="V124" i="1"/>
  <c r="U124" i="1"/>
  <c r="T124" i="1"/>
  <c r="M124" i="1"/>
  <c r="L124" i="1"/>
  <c r="K124" i="1"/>
  <c r="AT124" i="1" s="1"/>
  <c r="J124" i="1"/>
  <c r="AI124" i="1" s="1"/>
  <c r="AN124" i="1" s="1"/>
  <c r="BU123" i="1"/>
  <c r="BK123" i="1"/>
  <c r="BJ123" i="1" s="1"/>
  <c r="BI123" i="1"/>
  <c r="BH123" i="1"/>
  <c r="BF123" i="1"/>
  <c r="BE123" i="1"/>
  <c r="BD123" i="1"/>
  <c r="BC123" i="1"/>
  <c r="AV123" i="1"/>
  <c r="AS123" i="1"/>
  <c r="AN123" i="1"/>
  <c r="AL123" i="1"/>
  <c r="AQ123" i="1" s="1"/>
  <c r="W123" i="1"/>
  <c r="V123" i="1"/>
  <c r="U123" i="1"/>
  <c r="T123" i="1"/>
  <c r="M123" i="1"/>
  <c r="AY123" i="1" s="1"/>
  <c r="L123" i="1"/>
  <c r="AU123" i="1" s="1"/>
  <c r="K123" i="1"/>
  <c r="AT123" i="1" s="1"/>
  <c r="J123" i="1"/>
  <c r="AI123" i="1" s="1"/>
  <c r="BU122" i="1"/>
  <c r="BT122" i="1" s="1"/>
  <c r="BS122" i="1"/>
  <c r="BR122" i="1"/>
  <c r="BK122" i="1"/>
  <c r="BJ122" i="1" s="1"/>
  <c r="BI122" i="1"/>
  <c r="BH122" i="1"/>
  <c r="BF122" i="1"/>
  <c r="BE122" i="1"/>
  <c r="BD122" i="1"/>
  <c r="BC122" i="1"/>
  <c r="AK122" i="1"/>
  <c r="AP122" i="1" s="1"/>
  <c r="W122" i="1"/>
  <c r="V122" i="1"/>
  <c r="U122" i="1"/>
  <c r="T122" i="1"/>
  <c r="M122" i="1"/>
  <c r="AV122" i="1" s="1"/>
  <c r="L122" i="1"/>
  <c r="AZ122" i="1" s="1"/>
  <c r="K122" i="1"/>
  <c r="AY122" i="1" s="1"/>
  <c r="J122" i="1"/>
  <c r="AI122" i="1" s="1"/>
  <c r="AN122" i="1" s="1"/>
  <c r="BU121" i="1"/>
  <c r="BK121" i="1"/>
  <c r="BJ121" i="1" s="1"/>
  <c r="BF121" i="1"/>
  <c r="BE121" i="1"/>
  <c r="BD121" i="1"/>
  <c r="BC121" i="1"/>
  <c r="AZ121" i="1"/>
  <c r="AY121" i="1"/>
  <c r="AL121" i="1"/>
  <c r="AQ121" i="1" s="1"/>
  <c r="AB121" i="1"/>
  <c r="AA121" i="1"/>
  <c r="Z121" i="1"/>
  <c r="BS121" i="1" s="1"/>
  <c r="Y121" i="1"/>
  <c r="BR121" i="1" s="1"/>
  <c r="W121" i="1"/>
  <c r="V121" i="1"/>
  <c r="U121" i="1"/>
  <c r="T121" i="1"/>
  <c r="M121" i="1"/>
  <c r="AV121" i="1" s="1"/>
  <c r="L121" i="1"/>
  <c r="K121" i="1"/>
  <c r="J121" i="1"/>
  <c r="AX121" i="1" s="1"/>
  <c r="BU120" i="1"/>
  <c r="BT120" i="1"/>
  <c r="BS120" i="1"/>
  <c r="BR120" i="1"/>
  <c r="BK120" i="1"/>
  <c r="BJ120" i="1" s="1"/>
  <c r="BI120" i="1"/>
  <c r="BH120" i="1"/>
  <c r="BF120" i="1"/>
  <c r="BE120" i="1"/>
  <c r="BD120" i="1"/>
  <c r="BC120" i="1"/>
  <c r="AJ120" i="1"/>
  <c r="AO120" i="1" s="1"/>
  <c r="W120" i="1"/>
  <c r="V120" i="1"/>
  <c r="U120" i="1"/>
  <c r="T120" i="1"/>
  <c r="M120" i="1"/>
  <c r="AV120" i="1" s="1"/>
  <c r="L120" i="1"/>
  <c r="AZ120" i="1" s="1"/>
  <c r="K120" i="1"/>
  <c r="AY120" i="1" s="1"/>
  <c r="J120" i="1"/>
  <c r="AS120" i="1" s="1"/>
  <c r="BU119" i="1"/>
  <c r="BS119" i="1" s="1"/>
  <c r="BT119" i="1"/>
  <c r="BR119" i="1"/>
  <c r="BK119" i="1"/>
  <c r="BI119" i="1" s="1"/>
  <c r="BJ119" i="1"/>
  <c r="BH119" i="1"/>
  <c r="BF119" i="1"/>
  <c r="BE119" i="1"/>
  <c r="BD119" i="1"/>
  <c r="BC119" i="1"/>
  <c r="AY119" i="1"/>
  <c r="W119" i="1"/>
  <c r="V119" i="1"/>
  <c r="U119" i="1"/>
  <c r="T119" i="1"/>
  <c r="M119" i="1"/>
  <c r="AX119" i="1" s="1"/>
  <c r="L119" i="1"/>
  <c r="AU119" i="1" s="1"/>
  <c r="K119" i="1"/>
  <c r="AT119" i="1" s="1"/>
  <c r="J119" i="1"/>
  <c r="AS119" i="1" s="1"/>
  <c r="BF118" i="1"/>
  <c r="BE118" i="1"/>
  <c r="BD118" i="1"/>
  <c r="BC118" i="1"/>
  <c r="AU118" i="1"/>
  <c r="AT118" i="1"/>
  <c r="AS118" i="1"/>
  <c r="AK118" i="1"/>
  <c r="AP118" i="1" s="1"/>
  <c r="AJ118" i="1"/>
  <c r="AO118" i="1" s="1"/>
  <c r="AI118" i="1"/>
  <c r="AN118" i="1" s="1"/>
  <c r="AB118" i="1"/>
  <c r="AA118" i="1"/>
  <c r="Z118" i="1"/>
  <c r="Y118" i="1"/>
  <c r="W118" i="1"/>
  <c r="V118" i="1"/>
  <c r="U118" i="1"/>
  <c r="T118" i="1"/>
  <c r="M118" i="1"/>
  <c r="L118" i="1"/>
  <c r="AZ118" i="1" s="1"/>
  <c r="K118" i="1"/>
  <c r="J118" i="1"/>
  <c r="BU117" i="1"/>
  <c r="BT117" i="1" s="1"/>
  <c r="BS117" i="1"/>
  <c r="BR117" i="1"/>
  <c r="BK117" i="1"/>
  <c r="BJ117" i="1" s="1"/>
  <c r="BI117" i="1"/>
  <c r="BH117" i="1"/>
  <c r="BF117" i="1"/>
  <c r="BE117" i="1"/>
  <c r="BD117" i="1"/>
  <c r="BC117" i="1"/>
  <c r="AT117" i="1"/>
  <c r="AJ117" i="1"/>
  <c r="AO117" i="1" s="1"/>
  <c r="W117" i="1"/>
  <c r="V117" i="1"/>
  <c r="U117" i="1"/>
  <c r="T117" i="1"/>
  <c r="M117" i="1"/>
  <c r="AV117" i="1" s="1"/>
  <c r="L117" i="1"/>
  <c r="AZ117" i="1" s="1"/>
  <c r="K117" i="1"/>
  <c r="AY117" i="1" s="1"/>
  <c r="J117" i="1"/>
  <c r="AS117" i="1" s="1"/>
  <c r="BU116" i="1"/>
  <c r="BS116" i="1" s="1"/>
  <c r="BT116" i="1"/>
  <c r="BR116" i="1"/>
  <c r="BK116" i="1"/>
  <c r="BI116" i="1" s="1"/>
  <c r="BJ116" i="1"/>
  <c r="BH116" i="1"/>
  <c r="BF116" i="1"/>
  <c r="BE116" i="1"/>
  <c r="BD116" i="1"/>
  <c r="BC116" i="1"/>
  <c r="AV116" i="1"/>
  <c r="W116" i="1"/>
  <c r="V116" i="1"/>
  <c r="U116" i="1"/>
  <c r="T116" i="1"/>
  <c r="M116" i="1"/>
  <c r="AY116" i="1" s="1"/>
  <c r="L116" i="1"/>
  <c r="AU116" i="1" s="1"/>
  <c r="K116" i="1"/>
  <c r="AT116" i="1" s="1"/>
  <c r="J116" i="1"/>
  <c r="AS116" i="1" s="1"/>
  <c r="BF115" i="1"/>
  <c r="BE115" i="1"/>
  <c r="BD115" i="1"/>
  <c r="BC115" i="1"/>
  <c r="AT115" i="1"/>
  <c r="AJ115" i="1"/>
  <c r="AO115" i="1" s="1"/>
  <c r="AG115" i="1"/>
  <c r="AF115" i="1"/>
  <c r="AE115" i="1"/>
  <c r="AD115" i="1"/>
  <c r="AB115" i="1"/>
  <c r="BU115" i="1" s="1"/>
  <c r="AA115" i="1"/>
  <c r="Z115" i="1"/>
  <c r="Y115" i="1"/>
  <c r="W115" i="1"/>
  <c r="V115" i="1"/>
  <c r="U115" i="1"/>
  <c r="T115" i="1"/>
  <c r="M115" i="1"/>
  <c r="AV115" i="1" s="1"/>
  <c r="L115" i="1"/>
  <c r="AZ115" i="1" s="1"/>
  <c r="K115" i="1"/>
  <c r="AY115" i="1" s="1"/>
  <c r="J115" i="1"/>
  <c r="AS115" i="1" s="1"/>
  <c r="BU114" i="1"/>
  <c r="BS114" i="1" s="1"/>
  <c r="BT114" i="1"/>
  <c r="BR114" i="1"/>
  <c r="BK114" i="1"/>
  <c r="BI114" i="1" s="1"/>
  <c r="BJ114" i="1"/>
  <c r="BH114" i="1"/>
  <c r="BF114" i="1"/>
  <c r="BE114" i="1"/>
  <c r="BD114" i="1"/>
  <c r="BC114" i="1"/>
  <c r="AV114" i="1"/>
  <c r="W114" i="1"/>
  <c r="V114" i="1"/>
  <c r="U114" i="1"/>
  <c r="T114" i="1"/>
  <c r="M114" i="1"/>
  <c r="AL114" i="1" s="1"/>
  <c r="AQ114" i="1" s="1"/>
  <c r="L114" i="1"/>
  <c r="AU114" i="1" s="1"/>
  <c r="K114" i="1"/>
  <c r="AT114" i="1" s="1"/>
  <c r="J114" i="1"/>
  <c r="AS114" i="1" s="1"/>
  <c r="BU113" i="1"/>
  <c r="BT113" i="1" s="1"/>
  <c r="BS113" i="1"/>
  <c r="BR113" i="1"/>
  <c r="BK113" i="1"/>
  <c r="BJ113" i="1" s="1"/>
  <c r="BI113" i="1"/>
  <c r="BH113" i="1"/>
  <c r="BF113" i="1"/>
  <c r="BE113" i="1"/>
  <c r="BD113" i="1"/>
  <c r="BC113" i="1"/>
  <c r="AJ113" i="1"/>
  <c r="AO113" i="1" s="1"/>
  <c r="W113" i="1"/>
  <c r="V113" i="1"/>
  <c r="U113" i="1"/>
  <c r="T113" i="1"/>
  <c r="M113" i="1"/>
  <c r="AV113" i="1" s="1"/>
  <c r="L113" i="1"/>
  <c r="K113" i="1"/>
  <c r="AY113" i="1" s="1"/>
  <c r="J113" i="1"/>
  <c r="AS113" i="1" s="1"/>
  <c r="BU112" i="1"/>
  <c r="BK112" i="1"/>
  <c r="BJ112" i="1"/>
  <c r="BI112" i="1"/>
  <c r="BH112" i="1"/>
  <c r="BF112" i="1"/>
  <c r="BE112" i="1"/>
  <c r="BD112" i="1"/>
  <c r="BC112" i="1"/>
  <c r="AY112" i="1"/>
  <c r="AV112" i="1"/>
  <c r="AL112" i="1"/>
  <c r="AQ112" i="1" s="1"/>
  <c r="AB112" i="1"/>
  <c r="AA112" i="1"/>
  <c r="BT112" i="1" s="1"/>
  <c r="Z112" i="1"/>
  <c r="Y112" i="1"/>
  <c r="BR112" i="1" s="1"/>
  <c r="W112" i="1"/>
  <c r="V112" i="1"/>
  <c r="U112" i="1"/>
  <c r="T112" i="1"/>
  <c r="M112" i="1"/>
  <c r="L112" i="1"/>
  <c r="K112" i="1"/>
  <c r="J112" i="1"/>
  <c r="BU111" i="1"/>
  <c r="BR111" i="1" s="1"/>
  <c r="BT111" i="1"/>
  <c r="BS111" i="1"/>
  <c r="BK111" i="1"/>
  <c r="BF111" i="1"/>
  <c r="BE111" i="1"/>
  <c r="BD111" i="1"/>
  <c r="BC111" i="1"/>
  <c r="AZ111" i="1"/>
  <c r="AY111" i="1"/>
  <c r="AX111" i="1"/>
  <c r="AV111" i="1"/>
  <c r="AL111" i="1"/>
  <c r="AQ111" i="1" s="1"/>
  <c r="W111" i="1"/>
  <c r="V111" i="1"/>
  <c r="U111" i="1"/>
  <c r="T111" i="1"/>
  <c r="M111" i="1"/>
  <c r="L111" i="1"/>
  <c r="AU111" i="1" s="1"/>
  <c r="K111" i="1"/>
  <c r="AT111" i="1" s="1"/>
  <c r="J111" i="1"/>
  <c r="AS111" i="1" s="1"/>
  <c r="BU110" i="1"/>
  <c r="BT110" i="1" s="1"/>
  <c r="BS110" i="1"/>
  <c r="BR110" i="1"/>
  <c r="BK110" i="1"/>
  <c r="BJ110" i="1" s="1"/>
  <c r="BI110" i="1"/>
  <c r="BH110" i="1"/>
  <c r="BF110" i="1"/>
  <c r="BE110" i="1"/>
  <c r="BD110" i="1"/>
  <c r="BC110" i="1"/>
  <c r="AU110" i="1"/>
  <c r="AS110" i="1"/>
  <c r="W110" i="1"/>
  <c r="V110" i="1"/>
  <c r="U110" i="1"/>
  <c r="T110" i="1"/>
  <c r="M110" i="1"/>
  <c r="L110" i="1"/>
  <c r="K110" i="1"/>
  <c r="AT110" i="1" s="1"/>
  <c r="J110" i="1"/>
  <c r="BU109" i="1"/>
  <c r="BT109" i="1"/>
  <c r="BK109" i="1"/>
  <c r="BJ109" i="1" s="1"/>
  <c r="BI109" i="1"/>
  <c r="BH109" i="1"/>
  <c r="BF109" i="1"/>
  <c r="BE109" i="1"/>
  <c r="BD109" i="1"/>
  <c r="BC109" i="1"/>
  <c r="AZ109" i="1"/>
  <c r="AX109" i="1"/>
  <c r="AV109" i="1"/>
  <c r="AN109" i="1"/>
  <c r="AI109" i="1"/>
  <c r="AB109" i="1"/>
  <c r="AA109" i="1"/>
  <c r="Z109" i="1"/>
  <c r="Y109" i="1"/>
  <c r="W109" i="1"/>
  <c r="V109" i="1"/>
  <c r="U109" i="1"/>
  <c r="T109" i="1"/>
  <c r="M109" i="1"/>
  <c r="L109" i="1"/>
  <c r="K109" i="1"/>
  <c r="J109" i="1"/>
  <c r="AS109" i="1" s="1"/>
  <c r="BU108" i="1"/>
  <c r="BT108" i="1"/>
  <c r="BK108" i="1"/>
  <c r="BJ108" i="1" s="1"/>
  <c r="BF108" i="1"/>
  <c r="BE108" i="1"/>
  <c r="BD108" i="1"/>
  <c r="BC108" i="1"/>
  <c r="AZ108" i="1"/>
  <c r="AY108" i="1"/>
  <c r="AV108" i="1"/>
  <c r="AL108" i="1"/>
  <c r="AQ108" i="1" s="1"/>
  <c r="W108" i="1"/>
  <c r="V108" i="1"/>
  <c r="U108" i="1"/>
  <c r="T108" i="1"/>
  <c r="M108" i="1"/>
  <c r="L108" i="1"/>
  <c r="AU108" i="1" s="1"/>
  <c r="K108" i="1"/>
  <c r="AT108" i="1" s="1"/>
  <c r="J108" i="1"/>
  <c r="AS108" i="1" s="1"/>
  <c r="BU107" i="1"/>
  <c r="BT107" i="1" s="1"/>
  <c r="BS107" i="1"/>
  <c r="BR107" i="1"/>
  <c r="BK107" i="1"/>
  <c r="BJ107" i="1"/>
  <c r="BI107" i="1"/>
  <c r="BH107" i="1"/>
  <c r="BF107" i="1"/>
  <c r="BE107" i="1"/>
  <c r="BD107" i="1"/>
  <c r="BC107" i="1"/>
  <c r="AV107" i="1"/>
  <c r="AU107" i="1"/>
  <c r="AS107" i="1"/>
  <c r="W107" i="1"/>
  <c r="V107" i="1"/>
  <c r="U107" i="1"/>
  <c r="T107" i="1"/>
  <c r="M107" i="1"/>
  <c r="AL107" i="1" s="1"/>
  <c r="AQ107" i="1" s="1"/>
  <c r="L107" i="1"/>
  <c r="K107" i="1"/>
  <c r="J107" i="1"/>
  <c r="AX107" i="1" s="1"/>
  <c r="BK106" i="1"/>
  <c r="BF106" i="1"/>
  <c r="BE106" i="1"/>
  <c r="BD106" i="1"/>
  <c r="BC106" i="1"/>
  <c r="AZ106" i="1"/>
  <c r="AB106" i="1"/>
  <c r="BU106" i="1" s="1"/>
  <c r="AA106" i="1"/>
  <c r="Z106" i="1"/>
  <c r="Y106" i="1"/>
  <c r="W106" i="1"/>
  <c r="V106" i="1"/>
  <c r="U106" i="1"/>
  <c r="T106" i="1"/>
  <c r="M106" i="1"/>
  <c r="AL106" i="1" s="1"/>
  <c r="AQ106" i="1" s="1"/>
  <c r="L106" i="1"/>
  <c r="K106" i="1"/>
  <c r="J106" i="1"/>
  <c r="AX106" i="1" s="1"/>
  <c r="BU105" i="1"/>
  <c r="BS105" i="1" s="1"/>
  <c r="BT105" i="1"/>
  <c r="BR105" i="1"/>
  <c r="BK105" i="1"/>
  <c r="BH105" i="1" s="1"/>
  <c r="BJ105" i="1"/>
  <c r="BI105" i="1"/>
  <c r="BF105" i="1"/>
  <c r="BE105" i="1"/>
  <c r="BD105" i="1"/>
  <c r="BC105" i="1"/>
  <c r="AU105" i="1"/>
  <c r="AK105" i="1"/>
  <c r="AP105" i="1" s="1"/>
  <c r="W105" i="1"/>
  <c r="V105" i="1"/>
  <c r="U105" i="1"/>
  <c r="T105" i="1"/>
  <c r="M105" i="1"/>
  <c r="AV105" i="1" s="1"/>
  <c r="L105" i="1"/>
  <c r="AZ105" i="1" s="1"/>
  <c r="K105" i="1"/>
  <c r="AY105" i="1" s="1"/>
  <c r="J105" i="1"/>
  <c r="AX105" i="1" s="1"/>
  <c r="BU104" i="1"/>
  <c r="BT104" i="1" s="1"/>
  <c r="BS104" i="1"/>
  <c r="BR104" i="1"/>
  <c r="BK104" i="1"/>
  <c r="BJ104" i="1" s="1"/>
  <c r="BF104" i="1"/>
  <c r="BE104" i="1"/>
  <c r="BD104" i="1"/>
  <c r="BC104" i="1"/>
  <c r="AZ104" i="1"/>
  <c r="AX104" i="1"/>
  <c r="AL104" i="1"/>
  <c r="AQ104" i="1" s="1"/>
  <c r="W104" i="1"/>
  <c r="V104" i="1"/>
  <c r="U104" i="1"/>
  <c r="T104" i="1"/>
  <c r="M104" i="1"/>
  <c r="AY104" i="1" s="1"/>
  <c r="L104" i="1"/>
  <c r="AU104" i="1" s="1"/>
  <c r="K104" i="1"/>
  <c r="AT104" i="1" s="1"/>
  <c r="J104" i="1"/>
  <c r="AS104" i="1" s="1"/>
  <c r="BU103" i="1"/>
  <c r="BR103" i="1" s="1"/>
  <c r="BT103" i="1"/>
  <c r="BS103" i="1"/>
  <c r="BK103" i="1"/>
  <c r="BF103" i="1"/>
  <c r="BE103" i="1"/>
  <c r="BD103" i="1"/>
  <c r="BC103" i="1"/>
  <c r="AU103" i="1"/>
  <c r="AK103" i="1"/>
  <c r="AP103" i="1" s="1"/>
  <c r="AG103" i="1"/>
  <c r="AF103" i="1"/>
  <c r="AE103" i="1"/>
  <c r="AD103" i="1"/>
  <c r="AB103" i="1"/>
  <c r="AA103" i="1"/>
  <c r="BJ103" i="1" s="1"/>
  <c r="Z103" i="1"/>
  <c r="BI103" i="1" s="1"/>
  <c r="Y103" i="1"/>
  <c r="W103" i="1"/>
  <c r="V103" i="1"/>
  <c r="U103" i="1"/>
  <c r="T103" i="1"/>
  <c r="M103" i="1"/>
  <c r="AV103" i="1" s="1"/>
  <c r="L103" i="1"/>
  <c r="AZ103" i="1" s="1"/>
  <c r="K103" i="1"/>
  <c r="AY103" i="1" s="1"/>
  <c r="J103" i="1"/>
  <c r="BU102" i="1"/>
  <c r="BT102" i="1" s="1"/>
  <c r="BS102" i="1"/>
  <c r="BR102" i="1"/>
  <c r="BK102" i="1"/>
  <c r="BH102" i="1" s="1"/>
  <c r="BF102" i="1"/>
  <c r="BE102" i="1"/>
  <c r="BD102" i="1"/>
  <c r="BC102" i="1"/>
  <c r="AZ102" i="1"/>
  <c r="AX102" i="1"/>
  <c r="W102" i="1"/>
  <c r="V102" i="1"/>
  <c r="U102" i="1"/>
  <c r="T102" i="1"/>
  <c r="M102" i="1"/>
  <c r="AY102" i="1" s="1"/>
  <c r="L102" i="1"/>
  <c r="AU102" i="1" s="1"/>
  <c r="K102" i="1"/>
  <c r="AT102" i="1" s="1"/>
  <c r="J102" i="1"/>
  <c r="AS102" i="1" s="1"/>
  <c r="BU101" i="1"/>
  <c r="BR101" i="1" s="1"/>
  <c r="BT101" i="1"/>
  <c r="BS101" i="1"/>
  <c r="BK101" i="1"/>
  <c r="BH101" i="1" s="1"/>
  <c r="BJ101" i="1"/>
  <c r="BI101" i="1"/>
  <c r="BF101" i="1"/>
  <c r="BE101" i="1"/>
  <c r="BD101" i="1"/>
  <c r="BC101" i="1"/>
  <c r="AK101" i="1"/>
  <c r="AP101" i="1" s="1"/>
  <c r="W101" i="1"/>
  <c r="V101" i="1"/>
  <c r="U101" i="1"/>
  <c r="T101" i="1"/>
  <c r="M101" i="1"/>
  <c r="AV101" i="1" s="1"/>
  <c r="L101" i="1"/>
  <c r="AZ101" i="1" s="1"/>
  <c r="K101" i="1"/>
  <c r="AY101" i="1" s="1"/>
  <c r="J101" i="1"/>
  <c r="AX101" i="1" s="1"/>
  <c r="BU100" i="1"/>
  <c r="BK100" i="1"/>
  <c r="BI100" i="1"/>
  <c r="BH100" i="1"/>
  <c r="BF100" i="1"/>
  <c r="BE100" i="1"/>
  <c r="BD100" i="1"/>
  <c r="BC100" i="1"/>
  <c r="AV100" i="1"/>
  <c r="AL100" i="1"/>
  <c r="AQ100" i="1" s="1"/>
  <c r="AB100" i="1"/>
  <c r="AA100" i="1"/>
  <c r="Z100" i="1"/>
  <c r="Y100" i="1"/>
  <c r="W100" i="1"/>
  <c r="V100" i="1"/>
  <c r="U100" i="1"/>
  <c r="T100" i="1"/>
  <c r="M100" i="1"/>
  <c r="L100" i="1"/>
  <c r="AZ100" i="1" s="1"/>
  <c r="K100" i="1"/>
  <c r="AT100" i="1" s="1"/>
  <c r="J100" i="1"/>
  <c r="BU99" i="1"/>
  <c r="BR99" i="1"/>
  <c r="BK99" i="1"/>
  <c r="BF99" i="1"/>
  <c r="BE99" i="1"/>
  <c r="BD99" i="1"/>
  <c r="BC99" i="1"/>
  <c r="AZ99" i="1"/>
  <c r="AX99" i="1"/>
  <c r="AL99" i="1"/>
  <c r="AQ99" i="1" s="1"/>
  <c r="W99" i="1"/>
  <c r="V99" i="1"/>
  <c r="U99" i="1"/>
  <c r="T99" i="1"/>
  <c r="M99" i="1"/>
  <c r="AY99" i="1" s="1"/>
  <c r="L99" i="1"/>
  <c r="AU99" i="1" s="1"/>
  <c r="K99" i="1"/>
  <c r="AT99" i="1" s="1"/>
  <c r="J99" i="1"/>
  <c r="AS99" i="1" s="1"/>
  <c r="BU98" i="1"/>
  <c r="BR98" i="1" s="1"/>
  <c r="BT98" i="1"/>
  <c r="BS98" i="1"/>
  <c r="BK98" i="1"/>
  <c r="BH98" i="1" s="1"/>
  <c r="BJ98" i="1"/>
  <c r="BI98" i="1"/>
  <c r="BF98" i="1"/>
  <c r="BE98" i="1"/>
  <c r="BD98" i="1"/>
  <c r="BC98" i="1"/>
  <c r="AU98" i="1"/>
  <c r="AS98" i="1"/>
  <c r="AK98" i="1"/>
  <c r="AP98" i="1" s="1"/>
  <c r="W98" i="1"/>
  <c r="V98" i="1"/>
  <c r="U98" i="1"/>
  <c r="T98" i="1"/>
  <c r="M98" i="1"/>
  <c r="AV98" i="1" s="1"/>
  <c r="L98" i="1"/>
  <c r="AZ98" i="1" s="1"/>
  <c r="K98" i="1"/>
  <c r="AY98" i="1" s="1"/>
  <c r="J98" i="1"/>
  <c r="AX98" i="1" s="1"/>
  <c r="BU97" i="1"/>
  <c r="BS97" i="1"/>
  <c r="BR97" i="1"/>
  <c r="BK97" i="1"/>
  <c r="BJ97" i="1" s="1"/>
  <c r="BI97" i="1"/>
  <c r="BH97" i="1"/>
  <c r="BF97" i="1"/>
  <c r="BE97" i="1"/>
  <c r="BD97" i="1"/>
  <c r="BC97" i="1"/>
  <c r="AZ97" i="1"/>
  <c r="AV97" i="1"/>
  <c r="AL97" i="1"/>
  <c r="AQ97" i="1" s="1"/>
  <c r="AB97" i="1"/>
  <c r="AA97" i="1"/>
  <c r="Z97" i="1"/>
  <c r="Y97" i="1"/>
  <c r="W97" i="1"/>
  <c r="V97" i="1"/>
  <c r="U97" i="1"/>
  <c r="T97" i="1"/>
  <c r="M97" i="1"/>
  <c r="L97" i="1"/>
  <c r="K97" i="1"/>
  <c r="AT97" i="1" s="1"/>
  <c r="J97" i="1"/>
  <c r="BU96" i="1"/>
  <c r="BK96" i="1"/>
  <c r="BJ96" i="1" s="1"/>
  <c r="BI96" i="1"/>
  <c r="BH96" i="1"/>
  <c r="BF96" i="1"/>
  <c r="BE96" i="1"/>
  <c r="BD96" i="1"/>
  <c r="BC96" i="1"/>
  <c r="AL96" i="1"/>
  <c r="AQ96" i="1" s="1"/>
  <c r="W96" i="1"/>
  <c r="V96" i="1"/>
  <c r="U96" i="1"/>
  <c r="T96" i="1"/>
  <c r="M96" i="1"/>
  <c r="AY96" i="1" s="1"/>
  <c r="L96" i="1"/>
  <c r="AU96" i="1" s="1"/>
  <c r="K96" i="1"/>
  <c r="AT96" i="1" s="1"/>
  <c r="J96" i="1"/>
  <c r="AS96" i="1" s="1"/>
  <c r="BU95" i="1"/>
  <c r="BR95" i="1" s="1"/>
  <c r="BT95" i="1"/>
  <c r="BS95" i="1"/>
  <c r="BK95" i="1"/>
  <c r="BH95" i="1" s="1"/>
  <c r="BJ95" i="1"/>
  <c r="BI95" i="1"/>
  <c r="BF95" i="1"/>
  <c r="BE95" i="1"/>
  <c r="BD95" i="1"/>
  <c r="BC95" i="1"/>
  <c r="AU95" i="1"/>
  <c r="AK95" i="1"/>
  <c r="AP95" i="1" s="1"/>
  <c r="W95" i="1"/>
  <c r="V95" i="1"/>
  <c r="U95" i="1"/>
  <c r="T95" i="1"/>
  <c r="M95" i="1"/>
  <c r="AV95" i="1" s="1"/>
  <c r="L95" i="1"/>
  <c r="AZ95" i="1" s="1"/>
  <c r="K95" i="1"/>
  <c r="AY95" i="1" s="1"/>
  <c r="J95" i="1"/>
  <c r="AX95" i="1" s="1"/>
  <c r="BU94" i="1"/>
  <c r="BT94" i="1" s="1"/>
  <c r="BS94" i="1"/>
  <c r="BR94" i="1"/>
  <c r="BK94" i="1"/>
  <c r="BI94" i="1" s="1"/>
  <c r="BF94" i="1"/>
  <c r="BE94" i="1"/>
  <c r="BD94" i="1"/>
  <c r="BC94" i="1"/>
  <c r="AZ94" i="1"/>
  <c r="AV94" i="1"/>
  <c r="AL94" i="1"/>
  <c r="AQ94" i="1" s="1"/>
  <c r="AB94" i="1"/>
  <c r="AA94" i="1"/>
  <c r="Z94" i="1"/>
  <c r="Y94" i="1"/>
  <c r="W94" i="1"/>
  <c r="V94" i="1"/>
  <c r="U94" i="1"/>
  <c r="T94" i="1"/>
  <c r="M94" i="1"/>
  <c r="L94" i="1"/>
  <c r="K94" i="1"/>
  <c r="AT94" i="1" s="1"/>
  <c r="J94" i="1"/>
  <c r="BU93" i="1"/>
  <c r="BT93" i="1" s="1"/>
  <c r="BS93" i="1"/>
  <c r="BR93" i="1"/>
  <c r="BK93" i="1"/>
  <c r="BH93" i="1" s="1"/>
  <c r="BJ93" i="1"/>
  <c r="BI93" i="1"/>
  <c r="BF93" i="1"/>
  <c r="BE93" i="1"/>
  <c r="BD93" i="1"/>
  <c r="BC93" i="1"/>
  <c r="AZ93" i="1"/>
  <c r="AY93" i="1"/>
  <c r="AX93" i="1"/>
  <c r="AV93" i="1"/>
  <c r="AL93" i="1"/>
  <c r="AQ93" i="1" s="1"/>
  <c r="W93" i="1"/>
  <c r="V93" i="1"/>
  <c r="U93" i="1"/>
  <c r="T93" i="1"/>
  <c r="M93" i="1"/>
  <c r="L93" i="1"/>
  <c r="AU93" i="1" s="1"/>
  <c r="K93" i="1"/>
  <c r="AT93" i="1" s="1"/>
  <c r="J93" i="1"/>
  <c r="AS93" i="1" s="1"/>
  <c r="BU92" i="1"/>
  <c r="BR92" i="1" s="1"/>
  <c r="BT92" i="1"/>
  <c r="BS92" i="1"/>
  <c r="BK92" i="1"/>
  <c r="BH92" i="1" s="1"/>
  <c r="BJ92" i="1"/>
  <c r="BI92" i="1"/>
  <c r="BF92" i="1"/>
  <c r="BE92" i="1"/>
  <c r="BD92" i="1"/>
  <c r="BC92" i="1"/>
  <c r="AU92" i="1"/>
  <c r="W92" i="1"/>
  <c r="V92" i="1"/>
  <c r="U92" i="1"/>
  <c r="T92" i="1"/>
  <c r="M92" i="1"/>
  <c r="AV92" i="1" s="1"/>
  <c r="L92" i="1"/>
  <c r="AZ92" i="1" s="1"/>
  <c r="K92" i="1"/>
  <c r="J92" i="1"/>
  <c r="AX92" i="1" s="1"/>
  <c r="BF91" i="1"/>
  <c r="BE91" i="1"/>
  <c r="BD91" i="1"/>
  <c r="BC91" i="1"/>
  <c r="AG91" i="1"/>
  <c r="AF91" i="1"/>
  <c r="AE91" i="1"/>
  <c r="AD91" i="1"/>
  <c r="AB91" i="1"/>
  <c r="AA91" i="1"/>
  <c r="Z91" i="1"/>
  <c r="Y91" i="1"/>
  <c r="W91" i="1"/>
  <c r="V91" i="1"/>
  <c r="U91" i="1"/>
  <c r="T91" i="1"/>
  <c r="M91" i="1"/>
  <c r="L91" i="1"/>
  <c r="AU91" i="1" s="1"/>
  <c r="K91" i="1"/>
  <c r="AT91" i="1" s="1"/>
  <c r="J91" i="1"/>
  <c r="AS91" i="1" s="1"/>
  <c r="BU90" i="1"/>
  <c r="BR90" i="1" s="1"/>
  <c r="BT90" i="1"/>
  <c r="BS90" i="1"/>
  <c r="BK90" i="1"/>
  <c r="BH90" i="1" s="1"/>
  <c r="BJ90" i="1"/>
  <c r="BI90" i="1"/>
  <c r="BF90" i="1"/>
  <c r="BE90" i="1"/>
  <c r="BD90" i="1"/>
  <c r="BC90" i="1"/>
  <c r="AU90" i="1"/>
  <c r="AT90" i="1"/>
  <c r="AS90" i="1"/>
  <c r="W90" i="1"/>
  <c r="V90" i="1"/>
  <c r="U90" i="1"/>
  <c r="T90" i="1"/>
  <c r="M90" i="1"/>
  <c r="AV90" i="1" s="1"/>
  <c r="L90" i="1"/>
  <c r="AZ90" i="1" s="1"/>
  <c r="K90" i="1"/>
  <c r="AY90" i="1" s="1"/>
  <c r="J90" i="1"/>
  <c r="AX90" i="1" s="1"/>
  <c r="BU89" i="1"/>
  <c r="BR89" i="1" s="1"/>
  <c r="BT89" i="1"/>
  <c r="BS89" i="1"/>
  <c r="BK89" i="1"/>
  <c r="BJ89" i="1"/>
  <c r="BI89" i="1"/>
  <c r="BH89" i="1"/>
  <c r="BF89" i="1"/>
  <c r="BE89" i="1"/>
  <c r="BD89" i="1"/>
  <c r="BC89" i="1"/>
  <c r="AX89" i="1"/>
  <c r="AV89" i="1"/>
  <c r="W89" i="1"/>
  <c r="V89" i="1"/>
  <c r="U89" i="1"/>
  <c r="T89" i="1"/>
  <c r="M89" i="1"/>
  <c r="AL89" i="1" s="1"/>
  <c r="AQ89" i="1" s="1"/>
  <c r="L89" i="1"/>
  <c r="AU89" i="1" s="1"/>
  <c r="K89" i="1"/>
  <c r="AT89" i="1" s="1"/>
  <c r="J89" i="1"/>
  <c r="AS89" i="1" s="1"/>
  <c r="BF88" i="1"/>
  <c r="BE88" i="1"/>
  <c r="BD88" i="1"/>
  <c r="BC88" i="1"/>
  <c r="AU88" i="1"/>
  <c r="AT88" i="1"/>
  <c r="AS88" i="1"/>
  <c r="AK88" i="1"/>
  <c r="AP88" i="1" s="1"/>
  <c r="AJ88" i="1"/>
  <c r="AO88" i="1" s="1"/>
  <c r="AI88" i="1"/>
  <c r="AN88" i="1" s="1"/>
  <c r="AB88" i="1"/>
  <c r="AA88" i="1"/>
  <c r="Z88" i="1"/>
  <c r="Y88" i="1"/>
  <c r="W88" i="1"/>
  <c r="V88" i="1"/>
  <c r="U88" i="1"/>
  <c r="T88" i="1"/>
  <c r="M88" i="1"/>
  <c r="L88" i="1"/>
  <c r="K88" i="1"/>
  <c r="AY88" i="1" s="1"/>
  <c r="J88" i="1"/>
  <c r="AX88" i="1" s="1"/>
  <c r="BU87" i="1"/>
  <c r="BR87" i="1" s="1"/>
  <c r="BT87" i="1"/>
  <c r="BS87" i="1"/>
  <c r="BK87" i="1"/>
  <c r="BH87" i="1" s="1"/>
  <c r="BJ87" i="1"/>
  <c r="BI87" i="1"/>
  <c r="BF87" i="1"/>
  <c r="BE87" i="1"/>
  <c r="BD87" i="1"/>
  <c r="BC87" i="1"/>
  <c r="AS87" i="1"/>
  <c r="W87" i="1"/>
  <c r="V87" i="1"/>
  <c r="U87" i="1"/>
  <c r="T87" i="1"/>
  <c r="M87" i="1"/>
  <c r="AV87" i="1" s="1"/>
  <c r="L87" i="1"/>
  <c r="K87" i="1"/>
  <c r="AJ87" i="1" s="1"/>
  <c r="AO87" i="1" s="1"/>
  <c r="J87" i="1"/>
  <c r="AX87" i="1" s="1"/>
  <c r="BU86" i="1"/>
  <c r="BT86" i="1"/>
  <c r="BS86" i="1"/>
  <c r="BR86" i="1"/>
  <c r="BK86" i="1"/>
  <c r="BJ86" i="1" s="1"/>
  <c r="BF86" i="1"/>
  <c r="BE86" i="1"/>
  <c r="BD86" i="1"/>
  <c r="BC86" i="1"/>
  <c r="AZ86" i="1"/>
  <c r="AY86" i="1"/>
  <c r="AX86" i="1"/>
  <c r="AL86" i="1"/>
  <c r="AQ86" i="1" s="1"/>
  <c r="W86" i="1"/>
  <c r="V86" i="1"/>
  <c r="U86" i="1"/>
  <c r="T86" i="1"/>
  <c r="M86" i="1"/>
  <c r="AV86" i="1" s="1"/>
  <c r="L86" i="1"/>
  <c r="AU86" i="1" s="1"/>
  <c r="K86" i="1"/>
  <c r="AT86" i="1" s="1"/>
  <c r="J86" i="1"/>
  <c r="AS86" i="1" s="1"/>
  <c r="BF85" i="1"/>
  <c r="BE85" i="1"/>
  <c r="BD85" i="1"/>
  <c r="BC85" i="1"/>
  <c r="AU85" i="1"/>
  <c r="AT85" i="1"/>
  <c r="AS85" i="1"/>
  <c r="AK85" i="1"/>
  <c r="AP85" i="1" s="1"/>
  <c r="AJ85" i="1"/>
  <c r="AO85" i="1" s="1"/>
  <c r="AI85" i="1"/>
  <c r="AN85" i="1" s="1"/>
  <c r="AB85" i="1"/>
  <c r="AA85" i="1"/>
  <c r="Z85" i="1"/>
  <c r="Y85" i="1"/>
  <c r="W85" i="1"/>
  <c r="V85" i="1"/>
  <c r="U85" i="1"/>
  <c r="T85" i="1"/>
  <c r="M85" i="1"/>
  <c r="L85" i="1"/>
  <c r="AZ85" i="1" s="1"/>
  <c r="K85" i="1"/>
  <c r="AY85" i="1" s="1"/>
  <c r="J85" i="1"/>
  <c r="AX85" i="1" s="1"/>
  <c r="BU84" i="1"/>
  <c r="BR84" i="1" s="1"/>
  <c r="BT84" i="1"/>
  <c r="BS84" i="1"/>
  <c r="BK84" i="1"/>
  <c r="BH84" i="1" s="1"/>
  <c r="BJ84" i="1"/>
  <c r="BI84" i="1"/>
  <c r="BF84" i="1"/>
  <c r="BE84" i="1"/>
  <c r="BD84" i="1"/>
  <c r="BC84" i="1"/>
  <c r="AU84" i="1"/>
  <c r="AJ84" i="1"/>
  <c r="AO84" i="1" s="1"/>
  <c r="W84" i="1"/>
  <c r="V84" i="1"/>
  <c r="U84" i="1"/>
  <c r="T84" i="1"/>
  <c r="M84" i="1"/>
  <c r="AV84" i="1" s="1"/>
  <c r="L84" i="1"/>
  <c r="AZ84" i="1" s="1"/>
  <c r="K84" i="1"/>
  <c r="J84" i="1"/>
  <c r="AX84" i="1" s="1"/>
  <c r="BU83" i="1"/>
  <c r="BK83" i="1"/>
  <c r="BI83" i="1" s="1"/>
  <c r="BJ83" i="1"/>
  <c r="BH83" i="1"/>
  <c r="BF83" i="1"/>
  <c r="BE83" i="1"/>
  <c r="BD83" i="1"/>
  <c r="BC83" i="1"/>
  <c r="W83" i="1"/>
  <c r="V83" i="1"/>
  <c r="U83" i="1"/>
  <c r="T83" i="1"/>
  <c r="M83" i="1"/>
  <c r="AY83" i="1" s="1"/>
  <c r="L83" i="1"/>
  <c r="AU83" i="1" s="1"/>
  <c r="K83" i="1"/>
  <c r="AT83" i="1" s="1"/>
  <c r="J83" i="1"/>
  <c r="AS83" i="1" s="1"/>
  <c r="BF82" i="1"/>
  <c r="BE82" i="1"/>
  <c r="BD82" i="1"/>
  <c r="BC82" i="1"/>
  <c r="AU82" i="1"/>
  <c r="AT82" i="1"/>
  <c r="AS82" i="1"/>
  <c r="AK82" i="1"/>
  <c r="AP82" i="1" s="1"/>
  <c r="AJ82" i="1"/>
  <c r="AO82" i="1" s="1"/>
  <c r="AI82" i="1"/>
  <c r="AN82" i="1" s="1"/>
  <c r="AB82" i="1"/>
  <c r="AA82" i="1"/>
  <c r="Z82" i="1"/>
  <c r="Y82" i="1"/>
  <c r="W82" i="1"/>
  <c r="V82" i="1"/>
  <c r="U82" i="1"/>
  <c r="T82" i="1"/>
  <c r="M82" i="1"/>
  <c r="L82" i="1"/>
  <c r="K82" i="1"/>
  <c r="J82" i="1"/>
  <c r="BU81" i="1"/>
  <c r="BR81" i="1" s="1"/>
  <c r="BT81" i="1"/>
  <c r="BS81" i="1"/>
  <c r="BK81" i="1"/>
  <c r="BH81" i="1" s="1"/>
  <c r="BJ81" i="1"/>
  <c r="BI81" i="1"/>
  <c r="BF81" i="1"/>
  <c r="BE81" i="1"/>
  <c r="BD81" i="1"/>
  <c r="BC81" i="1"/>
  <c r="AU81" i="1"/>
  <c r="AT81" i="1"/>
  <c r="AS81" i="1"/>
  <c r="W81" i="1"/>
  <c r="V81" i="1"/>
  <c r="U81" i="1"/>
  <c r="T81" i="1"/>
  <c r="M81" i="1"/>
  <c r="AV81" i="1" s="1"/>
  <c r="L81" i="1"/>
  <c r="AZ81" i="1" s="1"/>
  <c r="K81" i="1"/>
  <c r="AY81" i="1" s="1"/>
  <c r="J81" i="1"/>
  <c r="AX81" i="1" s="1"/>
  <c r="BU80" i="1"/>
  <c r="BT80" i="1" s="1"/>
  <c r="BS80" i="1"/>
  <c r="BK80" i="1"/>
  <c r="BJ80" i="1" s="1"/>
  <c r="BH80" i="1"/>
  <c r="BF80" i="1"/>
  <c r="BE80" i="1"/>
  <c r="BD80" i="1"/>
  <c r="BC80" i="1"/>
  <c r="AL80" i="1"/>
  <c r="AQ80" i="1" s="1"/>
  <c r="W80" i="1"/>
  <c r="V80" i="1"/>
  <c r="U80" i="1"/>
  <c r="T80" i="1"/>
  <c r="M80" i="1"/>
  <c r="L80" i="1"/>
  <c r="AU80" i="1" s="1"/>
  <c r="K80" i="1"/>
  <c r="AT80" i="1" s="1"/>
  <c r="J80" i="1"/>
  <c r="AS80" i="1" s="1"/>
  <c r="BU79" i="1"/>
  <c r="BK79" i="1"/>
  <c r="BH79" i="1" s="1"/>
  <c r="BJ79" i="1"/>
  <c r="BI79" i="1"/>
  <c r="BF79" i="1"/>
  <c r="BE79" i="1"/>
  <c r="BD79" i="1"/>
  <c r="BC79" i="1"/>
  <c r="AK79" i="1"/>
  <c r="AP79" i="1" s="1"/>
  <c r="AG79" i="1"/>
  <c r="AF79" i="1"/>
  <c r="AE79" i="1"/>
  <c r="AD79" i="1"/>
  <c r="AB79" i="1"/>
  <c r="AA79" i="1"/>
  <c r="BT79" i="1" s="1"/>
  <c r="Z79" i="1"/>
  <c r="BS79" i="1" s="1"/>
  <c r="Y79" i="1"/>
  <c r="W79" i="1"/>
  <c r="V79" i="1"/>
  <c r="U79" i="1"/>
  <c r="T79" i="1"/>
  <c r="M79" i="1"/>
  <c r="AV79" i="1" s="1"/>
  <c r="L79" i="1"/>
  <c r="K79" i="1"/>
  <c r="AY79" i="1" s="1"/>
  <c r="J79" i="1"/>
  <c r="BU78" i="1"/>
  <c r="BT78" i="1" s="1"/>
  <c r="BR78" i="1"/>
  <c r="BK78" i="1"/>
  <c r="BJ78" i="1" s="1"/>
  <c r="BI78" i="1"/>
  <c r="BH78" i="1"/>
  <c r="BF78" i="1"/>
  <c r="BE78" i="1"/>
  <c r="BD78" i="1"/>
  <c r="BC78" i="1"/>
  <c r="AZ78" i="1"/>
  <c r="AY78" i="1"/>
  <c r="AX78" i="1"/>
  <c r="AV78" i="1"/>
  <c r="AL78" i="1"/>
  <c r="AQ78" i="1" s="1"/>
  <c r="W78" i="1"/>
  <c r="V78" i="1"/>
  <c r="U78" i="1"/>
  <c r="T78" i="1"/>
  <c r="M78" i="1"/>
  <c r="L78" i="1"/>
  <c r="AU78" i="1" s="1"/>
  <c r="K78" i="1"/>
  <c r="AT78" i="1" s="1"/>
  <c r="J78" i="1"/>
  <c r="AS78" i="1" s="1"/>
  <c r="BU77" i="1"/>
  <c r="BR77" i="1" s="1"/>
  <c r="BT77" i="1"/>
  <c r="BS77" i="1"/>
  <c r="BK77" i="1"/>
  <c r="BH77" i="1" s="1"/>
  <c r="BJ77" i="1"/>
  <c r="BI77" i="1"/>
  <c r="BF77" i="1"/>
  <c r="BE77" i="1"/>
  <c r="BD77" i="1"/>
  <c r="BC77" i="1"/>
  <c r="AS77" i="1"/>
  <c r="AK77" i="1"/>
  <c r="AP77" i="1" s="1"/>
  <c r="W77" i="1"/>
  <c r="V77" i="1"/>
  <c r="U77" i="1"/>
  <c r="T77" i="1"/>
  <c r="M77" i="1"/>
  <c r="AV77" i="1" s="1"/>
  <c r="L77" i="1"/>
  <c r="K77" i="1"/>
  <c r="J77" i="1"/>
  <c r="AX77" i="1" s="1"/>
  <c r="BU76" i="1"/>
  <c r="BT76" i="1" s="1"/>
  <c r="BR76" i="1"/>
  <c r="BK76" i="1"/>
  <c r="BJ76" i="1" s="1"/>
  <c r="BH76" i="1"/>
  <c r="BF76" i="1"/>
  <c r="BE76" i="1"/>
  <c r="BD76" i="1"/>
  <c r="BC76" i="1"/>
  <c r="AV76" i="1"/>
  <c r="AL76" i="1"/>
  <c r="AQ76" i="1" s="1"/>
  <c r="AI76" i="1"/>
  <c r="AN76" i="1" s="1"/>
  <c r="AB76" i="1"/>
  <c r="AA76" i="1"/>
  <c r="Z76" i="1"/>
  <c r="Y76" i="1"/>
  <c r="W76" i="1"/>
  <c r="V76" i="1"/>
  <c r="U76" i="1"/>
  <c r="T76" i="1"/>
  <c r="M76" i="1"/>
  <c r="L76" i="1"/>
  <c r="K76" i="1"/>
  <c r="J76" i="1"/>
  <c r="BU75" i="1"/>
  <c r="BS75" i="1" s="1"/>
  <c r="BR75" i="1"/>
  <c r="BK75" i="1"/>
  <c r="BJ75" i="1" s="1"/>
  <c r="BI75" i="1"/>
  <c r="BH75" i="1"/>
  <c r="BF75" i="1"/>
  <c r="BE75" i="1"/>
  <c r="BD75" i="1"/>
  <c r="BC75" i="1"/>
  <c r="AX75" i="1"/>
  <c r="AV75" i="1"/>
  <c r="W75" i="1"/>
  <c r="V75" i="1"/>
  <c r="U75" i="1"/>
  <c r="T75" i="1"/>
  <c r="M75" i="1"/>
  <c r="AZ75" i="1" s="1"/>
  <c r="L75" i="1"/>
  <c r="AU75" i="1" s="1"/>
  <c r="K75" i="1"/>
  <c r="J75" i="1"/>
  <c r="AI75" i="1" s="1"/>
  <c r="AN75" i="1" s="1"/>
  <c r="BU74" i="1"/>
  <c r="BR74" i="1" s="1"/>
  <c r="BT74" i="1"/>
  <c r="BS74" i="1"/>
  <c r="BK74" i="1"/>
  <c r="BH74" i="1" s="1"/>
  <c r="BJ74" i="1"/>
  <c r="BI74" i="1"/>
  <c r="BF74" i="1"/>
  <c r="BE74" i="1"/>
  <c r="BD74" i="1"/>
  <c r="BC74" i="1"/>
  <c r="AY74" i="1"/>
  <c r="AX74" i="1"/>
  <c r="AS74" i="1"/>
  <c r="AN74" i="1"/>
  <c r="W74" i="1"/>
  <c r="V74" i="1"/>
  <c r="U74" i="1"/>
  <c r="T74" i="1"/>
  <c r="M74" i="1"/>
  <c r="AV74" i="1" s="1"/>
  <c r="L74" i="1"/>
  <c r="K74" i="1"/>
  <c r="AJ74" i="1" s="1"/>
  <c r="AO74" i="1" s="1"/>
  <c r="J74" i="1"/>
  <c r="AI74" i="1" s="1"/>
  <c r="BU73" i="1"/>
  <c r="BR73" i="1" s="1"/>
  <c r="BT73" i="1"/>
  <c r="BS73" i="1"/>
  <c r="BK73" i="1"/>
  <c r="BF73" i="1"/>
  <c r="BE73" i="1"/>
  <c r="BD73" i="1"/>
  <c r="BC73" i="1"/>
  <c r="AZ73" i="1"/>
  <c r="AY73" i="1"/>
  <c r="AX73" i="1"/>
  <c r="AV73" i="1"/>
  <c r="AT73" i="1"/>
  <c r="AS73" i="1"/>
  <c r="AL73" i="1"/>
  <c r="AQ73" i="1" s="1"/>
  <c r="AJ73" i="1"/>
  <c r="AO73" i="1" s="1"/>
  <c r="AI73" i="1"/>
  <c r="AN73" i="1" s="1"/>
  <c r="AB73" i="1"/>
  <c r="AA73" i="1"/>
  <c r="Z73" i="1"/>
  <c r="Y73" i="1"/>
  <c r="W73" i="1"/>
  <c r="V73" i="1"/>
  <c r="U73" i="1"/>
  <c r="T73" i="1"/>
  <c r="M73" i="1"/>
  <c r="L73" i="1"/>
  <c r="K73" i="1"/>
  <c r="J73" i="1"/>
  <c r="BU72" i="1"/>
  <c r="BK72" i="1"/>
  <c r="BJ72" i="1" s="1"/>
  <c r="BI72" i="1"/>
  <c r="BH72" i="1"/>
  <c r="BF72" i="1"/>
  <c r="BE72" i="1"/>
  <c r="BD72" i="1"/>
  <c r="BC72" i="1"/>
  <c r="AV72" i="1"/>
  <c r="W72" i="1"/>
  <c r="V72" i="1"/>
  <c r="U72" i="1"/>
  <c r="T72" i="1"/>
  <c r="M72" i="1"/>
  <c r="AL72" i="1" s="1"/>
  <c r="AQ72" i="1" s="1"/>
  <c r="L72" i="1"/>
  <c r="AU72" i="1" s="1"/>
  <c r="K72" i="1"/>
  <c r="J72" i="1"/>
  <c r="BU71" i="1"/>
  <c r="BR71" i="1" s="1"/>
  <c r="BT71" i="1"/>
  <c r="BS71" i="1"/>
  <c r="BK71" i="1"/>
  <c r="BH71" i="1" s="1"/>
  <c r="BJ71" i="1"/>
  <c r="BI71" i="1"/>
  <c r="BF71" i="1"/>
  <c r="BE71" i="1"/>
  <c r="BD71" i="1"/>
  <c r="BC71" i="1"/>
  <c r="AX71" i="1"/>
  <c r="AU71" i="1"/>
  <c r="AJ71" i="1"/>
  <c r="AO71" i="1" s="1"/>
  <c r="W71" i="1"/>
  <c r="V71" i="1"/>
  <c r="U71" i="1"/>
  <c r="T71" i="1"/>
  <c r="M71" i="1"/>
  <c r="AV71" i="1" s="1"/>
  <c r="L71" i="1"/>
  <c r="AZ71" i="1" s="1"/>
  <c r="K71" i="1"/>
  <c r="J71" i="1"/>
  <c r="AS71" i="1" s="1"/>
  <c r="BU70" i="1"/>
  <c r="BR70" i="1"/>
  <c r="BK70" i="1"/>
  <c r="BJ70" i="1" s="1"/>
  <c r="BF70" i="1"/>
  <c r="BE70" i="1"/>
  <c r="BD70" i="1"/>
  <c r="BC70" i="1"/>
  <c r="AV70" i="1"/>
  <c r="AS70" i="1"/>
  <c r="AL70" i="1"/>
  <c r="AQ70" i="1" s="1"/>
  <c r="AB70" i="1"/>
  <c r="AA70" i="1"/>
  <c r="Z70" i="1"/>
  <c r="Y70" i="1"/>
  <c r="W70" i="1"/>
  <c r="V70" i="1"/>
  <c r="U70" i="1"/>
  <c r="T70" i="1"/>
  <c r="M70" i="1"/>
  <c r="L70" i="1"/>
  <c r="K70" i="1"/>
  <c r="J70" i="1"/>
  <c r="AX70" i="1" s="1"/>
  <c r="BU69" i="1"/>
  <c r="BT69" i="1" s="1"/>
  <c r="BS69" i="1"/>
  <c r="BR69" i="1"/>
  <c r="BK69" i="1"/>
  <c r="BF69" i="1"/>
  <c r="BE69" i="1"/>
  <c r="BD69" i="1"/>
  <c r="BC69" i="1"/>
  <c r="AZ69" i="1"/>
  <c r="AU69" i="1"/>
  <c r="W69" i="1"/>
  <c r="V69" i="1"/>
  <c r="U69" i="1"/>
  <c r="T69" i="1"/>
  <c r="M69" i="1"/>
  <c r="AL69" i="1" s="1"/>
  <c r="AQ69" i="1" s="1"/>
  <c r="L69" i="1"/>
  <c r="AK69" i="1" s="1"/>
  <c r="AP69" i="1" s="1"/>
  <c r="K69" i="1"/>
  <c r="AJ69" i="1" s="1"/>
  <c r="AO69" i="1" s="1"/>
  <c r="J69" i="1"/>
  <c r="BU68" i="1"/>
  <c r="BT68" i="1" s="1"/>
  <c r="BS68" i="1"/>
  <c r="BR68" i="1"/>
  <c r="BK68" i="1"/>
  <c r="BJ68" i="1" s="1"/>
  <c r="BI68" i="1"/>
  <c r="BH68" i="1"/>
  <c r="BF68" i="1"/>
  <c r="BE68" i="1"/>
  <c r="BD68" i="1"/>
  <c r="BC68" i="1"/>
  <c r="AX68" i="1"/>
  <c r="AS68" i="1"/>
  <c r="AL68" i="1"/>
  <c r="AQ68" i="1" s="1"/>
  <c r="W68" i="1"/>
  <c r="V68" i="1"/>
  <c r="U68" i="1"/>
  <c r="T68" i="1"/>
  <c r="M68" i="1"/>
  <c r="AV68" i="1" s="1"/>
  <c r="L68" i="1"/>
  <c r="AZ68" i="1" s="1"/>
  <c r="K68" i="1"/>
  <c r="AT68" i="1" s="1"/>
  <c r="J68" i="1"/>
  <c r="AI68" i="1" s="1"/>
  <c r="AN68" i="1" s="1"/>
  <c r="BU67" i="1"/>
  <c r="BT67" i="1"/>
  <c r="BS67" i="1"/>
  <c r="BK67" i="1"/>
  <c r="BH67" i="1" s="1"/>
  <c r="BJ67" i="1"/>
  <c r="BI67" i="1"/>
  <c r="BF67" i="1"/>
  <c r="BE67" i="1"/>
  <c r="BD67" i="1"/>
  <c r="BC67" i="1"/>
  <c r="AZ67" i="1"/>
  <c r="AY67" i="1"/>
  <c r="AX67" i="1"/>
  <c r="AG67" i="1"/>
  <c r="AF67" i="1"/>
  <c r="AE67" i="1"/>
  <c r="AD67" i="1"/>
  <c r="AB67" i="1"/>
  <c r="AA67" i="1"/>
  <c r="Z67" i="1"/>
  <c r="Y67" i="1"/>
  <c r="W67" i="1"/>
  <c r="V67" i="1"/>
  <c r="U67" i="1"/>
  <c r="T67" i="1"/>
  <c r="M67" i="1"/>
  <c r="AV67" i="1" s="1"/>
  <c r="L67" i="1"/>
  <c r="AU67" i="1" s="1"/>
  <c r="K67" i="1"/>
  <c r="AT67" i="1" s="1"/>
  <c r="J67" i="1"/>
  <c r="AI67" i="1" s="1"/>
  <c r="AN67" i="1" s="1"/>
  <c r="BU66" i="1"/>
  <c r="BT66" i="1" s="1"/>
  <c r="BS66" i="1"/>
  <c r="BR66" i="1"/>
  <c r="BK66" i="1"/>
  <c r="BJ66" i="1" s="1"/>
  <c r="BI66" i="1"/>
  <c r="BH66" i="1"/>
  <c r="BF66" i="1"/>
  <c r="BE66" i="1"/>
  <c r="BD66" i="1"/>
  <c r="BC66" i="1"/>
  <c r="AX66" i="1"/>
  <c r="AT66" i="1"/>
  <c r="AS66" i="1"/>
  <c r="W66" i="1"/>
  <c r="V66" i="1"/>
  <c r="U66" i="1"/>
  <c r="T66" i="1"/>
  <c r="M66" i="1"/>
  <c r="AV66" i="1" s="1"/>
  <c r="L66" i="1"/>
  <c r="K66" i="1"/>
  <c r="AY66" i="1" s="1"/>
  <c r="J66" i="1"/>
  <c r="AI66" i="1" s="1"/>
  <c r="AN66" i="1" s="1"/>
  <c r="BU65" i="1"/>
  <c r="BR65" i="1" s="1"/>
  <c r="BT65" i="1"/>
  <c r="BS65" i="1"/>
  <c r="BK65" i="1"/>
  <c r="BH65" i="1" s="1"/>
  <c r="BJ65" i="1"/>
  <c r="BI65" i="1"/>
  <c r="BF65" i="1"/>
  <c r="BE65" i="1"/>
  <c r="BD65" i="1"/>
  <c r="BC65" i="1"/>
  <c r="AZ65" i="1"/>
  <c r="AY65" i="1"/>
  <c r="AX65" i="1"/>
  <c r="W65" i="1"/>
  <c r="V65" i="1"/>
  <c r="U65" i="1"/>
  <c r="T65" i="1"/>
  <c r="M65" i="1"/>
  <c r="AV65" i="1" s="1"/>
  <c r="L65" i="1"/>
  <c r="AU65" i="1" s="1"/>
  <c r="K65" i="1"/>
  <c r="AT65" i="1" s="1"/>
  <c r="J65" i="1"/>
  <c r="AS65" i="1" s="1"/>
  <c r="BR64" i="1"/>
  <c r="BF64" i="1"/>
  <c r="BE64" i="1"/>
  <c r="BD64" i="1"/>
  <c r="BC64" i="1"/>
  <c r="AX64" i="1"/>
  <c r="AV64" i="1"/>
  <c r="AU64" i="1"/>
  <c r="AT64" i="1"/>
  <c r="AL64" i="1"/>
  <c r="AQ64" i="1" s="1"/>
  <c r="AK64" i="1"/>
  <c r="AP64" i="1" s="1"/>
  <c r="AJ64" i="1"/>
  <c r="AO64" i="1" s="1"/>
  <c r="AB64" i="1"/>
  <c r="BU64" i="1" s="1"/>
  <c r="BT64" i="1" s="1"/>
  <c r="AA64" i="1"/>
  <c r="Z64" i="1"/>
  <c r="Y64" i="1"/>
  <c r="W64" i="1"/>
  <c r="V64" i="1"/>
  <c r="U64" i="1"/>
  <c r="T64" i="1"/>
  <c r="M64" i="1"/>
  <c r="L64" i="1"/>
  <c r="AZ64" i="1" s="1"/>
  <c r="K64" i="1"/>
  <c r="AY64" i="1" s="1"/>
  <c r="J64" i="1"/>
  <c r="AS64" i="1" s="1"/>
  <c r="BU63" i="1"/>
  <c r="BT63" i="1" s="1"/>
  <c r="BS63" i="1"/>
  <c r="BR63" i="1"/>
  <c r="BK63" i="1"/>
  <c r="BJ63" i="1" s="1"/>
  <c r="BI63" i="1"/>
  <c r="BH63" i="1"/>
  <c r="BF63" i="1"/>
  <c r="BE63" i="1"/>
  <c r="BD63" i="1"/>
  <c r="BC63" i="1"/>
  <c r="AV63" i="1"/>
  <c r="AU63" i="1"/>
  <c r="AJ63" i="1"/>
  <c r="AO63" i="1" s="1"/>
  <c r="W63" i="1"/>
  <c r="V63" i="1"/>
  <c r="U63" i="1"/>
  <c r="T63" i="1"/>
  <c r="M63" i="1"/>
  <c r="AL63" i="1" s="1"/>
  <c r="AQ63" i="1" s="1"/>
  <c r="L63" i="1"/>
  <c r="K63" i="1"/>
  <c r="J63" i="1"/>
  <c r="AI63" i="1" s="1"/>
  <c r="AN63" i="1" s="1"/>
  <c r="BU62" i="1"/>
  <c r="BK62" i="1"/>
  <c r="BF62" i="1"/>
  <c r="BE62" i="1"/>
  <c r="BD62" i="1"/>
  <c r="BC62" i="1"/>
  <c r="AZ62" i="1"/>
  <c r="AY62" i="1"/>
  <c r="W62" i="1"/>
  <c r="V62" i="1"/>
  <c r="U62" i="1"/>
  <c r="T62" i="1"/>
  <c r="M62" i="1"/>
  <c r="AV62" i="1" s="1"/>
  <c r="L62" i="1"/>
  <c r="AU62" i="1" s="1"/>
  <c r="K62" i="1"/>
  <c r="AT62" i="1" s="1"/>
  <c r="J62" i="1"/>
  <c r="BS61" i="1"/>
  <c r="BR61" i="1"/>
  <c r="BF61" i="1"/>
  <c r="BE61" i="1"/>
  <c r="BD61" i="1"/>
  <c r="BC61" i="1"/>
  <c r="AX61" i="1"/>
  <c r="AV61" i="1"/>
  <c r="AU61" i="1"/>
  <c r="AT61" i="1"/>
  <c r="AS61" i="1"/>
  <c r="AL61" i="1"/>
  <c r="AQ61" i="1" s="1"/>
  <c r="AK61" i="1"/>
  <c r="AP61" i="1" s="1"/>
  <c r="AJ61" i="1"/>
  <c r="AO61" i="1" s="1"/>
  <c r="AI61" i="1"/>
  <c r="AN61" i="1" s="1"/>
  <c r="AB61" i="1"/>
  <c r="BU61" i="1" s="1"/>
  <c r="BT61" i="1" s="1"/>
  <c r="AA61" i="1"/>
  <c r="Z61" i="1"/>
  <c r="Y61" i="1"/>
  <c r="W61" i="1"/>
  <c r="V61" i="1"/>
  <c r="U61" i="1"/>
  <c r="T61" i="1"/>
  <c r="M61" i="1"/>
  <c r="L61" i="1"/>
  <c r="AZ61" i="1" s="1"/>
  <c r="K61" i="1"/>
  <c r="AY61" i="1" s="1"/>
  <c r="J61" i="1"/>
  <c r="BU60" i="1"/>
  <c r="BT60" i="1" s="1"/>
  <c r="BS60" i="1"/>
  <c r="BR60" i="1"/>
  <c r="BK60" i="1"/>
  <c r="BJ60" i="1" s="1"/>
  <c r="BI60" i="1"/>
  <c r="BH60" i="1"/>
  <c r="BF60" i="1"/>
  <c r="BE60" i="1"/>
  <c r="BD60" i="1"/>
  <c r="BC60" i="1"/>
  <c r="AV60" i="1"/>
  <c r="AU60" i="1"/>
  <c r="AT60" i="1"/>
  <c r="W60" i="1"/>
  <c r="V60" i="1"/>
  <c r="U60" i="1"/>
  <c r="T60" i="1"/>
  <c r="M60" i="1"/>
  <c r="AL60" i="1" s="1"/>
  <c r="AQ60" i="1" s="1"/>
  <c r="L60" i="1"/>
  <c r="AZ60" i="1" s="1"/>
  <c r="K60" i="1"/>
  <c r="J60" i="1"/>
  <c r="BU59" i="1"/>
  <c r="BR59" i="1" s="1"/>
  <c r="BT59" i="1"/>
  <c r="BS59" i="1"/>
  <c r="BK59" i="1"/>
  <c r="BJ59" i="1" s="1"/>
  <c r="BF59" i="1"/>
  <c r="BE59" i="1"/>
  <c r="BD59" i="1"/>
  <c r="BC59" i="1"/>
  <c r="AZ59" i="1"/>
  <c r="AY59" i="1"/>
  <c r="AX59" i="1"/>
  <c r="AS59" i="1"/>
  <c r="W59" i="1"/>
  <c r="V59" i="1"/>
  <c r="U59" i="1"/>
  <c r="T59" i="1"/>
  <c r="M59" i="1"/>
  <c r="AV59" i="1" s="1"/>
  <c r="L59" i="1"/>
  <c r="AU59" i="1" s="1"/>
  <c r="K59" i="1"/>
  <c r="AT59" i="1" s="1"/>
  <c r="J59" i="1"/>
  <c r="AI59" i="1" s="1"/>
  <c r="AN59" i="1" s="1"/>
  <c r="BS58" i="1"/>
  <c r="BF58" i="1"/>
  <c r="BE58" i="1"/>
  <c r="BD58" i="1"/>
  <c r="BC58" i="1"/>
  <c r="AV58" i="1"/>
  <c r="AU58" i="1"/>
  <c r="AT58" i="1"/>
  <c r="AL58" i="1"/>
  <c r="AQ58" i="1" s="1"/>
  <c r="AK58" i="1"/>
  <c r="AP58" i="1" s="1"/>
  <c r="AJ58" i="1"/>
  <c r="AO58" i="1" s="1"/>
  <c r="AB58" i="1"/>
  <c r="BU58" i="1" s="1"/>
  <c r="AA58" i="1"/>
  <c r="Z58" i="1"/>
  <c r="Y58" i="1"/>
  <c r="W58" i="1"/>
  <c r="V58" i="1"/>
  <c r="U58" i="1"/>
  <c r="T58" i="1"/>
  <c r="M58" i="1"/>
  <c r="L58" i="1"/>
  <c r="AZ58" i="1" s="1"/>
  <c r="K58" i="1"/>
  <c r="AY58" i="1" s="1"/>
  <c r="J58" i="1"/>
  <c r="BU57" i="1"/>
  <c r="BT57" i="1" s="1"/>
  <c r="BS57" i="1"/>
  <c r="BR57" i="1"/>
  <c r="BK57" i="1"/>
  <c r="BJ57" i="1" s="1"/>
  <c r="BI57" i="1"/>
  <c r="BH57" i="1"/>
  <c r="BF57" i="1"/>
  <c r="BE57" i="1"/>
  <c r="BD57" i="1"/>
  <c r="BC57" i="1"/>
  <c r="AU57" i="1"/>
  <c r="AT57" i="1"/>
  <c r="AS57" i="1"/>
  <c r="AL57" i="1"/>
  <c r="AQ57" i="1" s="1"/>
  <c r="W57" i="1"/>
  <c r="V57" i="1"/>
  <c r="U57" i="1"/>
  <c r="T57" i="1"/>
  <c r="M57" i="1"/>
  <c r="L57" i="1"/>
  <c r="K57" i="1"/>
  <c r="J57" i="1"/>
  <c r="AI57" i="1" s="1"/>
  <c r="AN57" i="1" s="1"/>
  <c r="BU56" i="1"/>
  <c r="BR56" i="1" s="1"/>
  <c r="BS56" i="1"/>
  <c r="BK56" i="1"/>
  <c r="BH56" i="1" s="1"/>
  <c r="BJ56" i="1"/>
  <c r="BI56" i="1"/>
  <c r="BF56" i="1"/>
  <c r="BE56" i="1"/>
  <c r="BD56" i="1"/>
  <c r="BC56" i="1"/>
  <c r="AZ56" i="1"/>
  <c r="AY56" i="1"/>
  <c r="AX56" i="1"/>
  <c r="W56" i="1"/>
  <c r="V56" i="1"/>
  <c r="U56" i="1"/>
  <c r="T56" i="1"/>
  <c r="M56" i="1"/>
  <c r="AV56" i="1" s="1"/>
  <c r="L56" i="1"/>
  <c r="AU56" i="1" s="1"/>
  <c r="K56" i="1"/>
  <c r="AT56" i="1" s="1"/>
  <c r="J56" i="1"/>
  <c r="AI56" i="1" s="1"/>
  <c r="AN56" i="1" s="1"/>
  <c r="BF55" i="1"/>
  <c r="BE55" i="1"/>
  <c r="BD55" i="1"/>
  <c r="BC55" i="1"/>
  <c r="AU55" i="1"/>
  <c r="AT55" i="1"/>
  <c r="AS55" i="1"/>
  <c r="AL55" i="1"/>
  <c r="AQ55" i="1" s="1"/>
  <c r="AG55" i="1"/>
  <c r="AF55" i="1"/>
  <c r="AE55" i="1"/>
  <c r="AD55" i="1"/>
  <c r="AB55" i="1"/>
  <c r="AA55" i="1"/>
  <c r="Z55" i="1"/>
  <c r="Y55" i="1"/>
  <c r="W55" i="1"/>
  <c r="V55" i="1"/>
  <c r="U55" i="1"/>
  <c r="T55" i="1"/>
  <c r="M55" i="1"/>
  <c r="L55" i="1"/>
  <c r="K55" i="1"/>
  <c r="J55" i="1"/>
  <c r="AI55" i="1" s="1"/>
  <c r="AN55" i="1" s="1"/>
  <c r="BU54" i="1"/>
  <c r="BR54" i="1" s="1"/>
  <c r="BS54" i="1"/>
  <c r="BK54" i="1"/>
  <c r="BH54" i="1" s="1"/>
  <c r="BJ54" i="1"/>
  <c r="BI54" i="1"/>
  <c r="BF54" i="1"/>
  <c r="BE54" i="1"/>
  <c r="BD54" i="1"/>
  <c r="BC54" i="1"/>
  <c r="AZ54" i="1"/>
  <c r="AY54" i="1"/>
  <c r="AX54" i="1"/>
  <c r="AS54" i="1"/>
  <c r="W54" i="1"/>
  <c r="V54" i="1"/>
  <c r="U54" i="1"/>
  <c r="T54" i="1"/>
  <c r="M54" i="1"/>
  <c r="AV54" i="1" s="1"/>
  <c r="L54" i="1"/>
  <c r="AU54" i="1" s="1"/>
  <c r="K54" i="1"/>
  <c r="AT54" i="1" s="1"/>
  <c r="J54" i="1"/>
  <c r="AI54" i="1" s="1"/>
  <c r="AN54" i="1" s="1"/>
  <c r="BU53" i="1"/>
  <c r="BT53" i="1" s="1"/>
  <c r="BS53" i="1"/>
  <c r="BR53" i="1"/>
  <c r="BK53" i="1"/>
  <c r="BJ53" i="1" s="1"/>
  <c r="BI53" i="1"/>
  <c r="BH53" i="1"/>
  <c r="BF53" i="1"/>
  <c r="BE53" i="1"/>
  <c r="BD53" i="1"/>
  <c r="BC53" i="1"/>
  <c r="AU53" i="1"/>
  <c r="W53" i="1"/>
  <c r="V53" i="1"/>
  <c r="U53" i="1"/>
  <c r="T53" i="1"/>
  <c r="M53" i="1"/>
  <c r="AV53" i="1" s="1"/>
  <c r="L53" i="1"/>
  <c r="K53" i="1"/>
  <c r="J53" i="1"/>
  <c r="BF52" i="1"/>
  <c r="BE52" i="1"/>
  <c r="BD52" i="1"/>
  <c r="BC52" i="1"/>
  <c r="AI52" i="1"/>
  <c r="AN52" i="1" s="1"/>
  <c r="AB52" i="1"/>
  <c r="AA52" i="1"/>
  <c r="Z52" i="1"/>
  <c r="Y52" i="1"/>
  <c r="W52" i="1"/>
  <c r="V52" i="1"/>
  <c r="U52" i="1"/>
  <c r="T52" i="1"/>
  <c r="M52" i="1"/>
  <c r="L52" i="1"/>
  <c r="K52" i="1"/>
  <c r="J52" i="1"/>
  <c r="BU51" i="1"/>
  <c r="BT51" i="1"/>
  <c r="BS51" i="1"/>
  <c r="BR51" i="1"/>
  <c r="BK51" i="1"/>
  <c r="BJ51" i="1"/>
  <c r="BI51" i="1"/>
  <c r="BH51" i="1"/>
  <c r="BF51" i="1"/>
  <c r="BE51" i="1"/>
  <c r="BD51" i="1"/>
  <c r="BC51" i="1"/>
  <c r="AU51" i="1"/>
  <c r="AT51" i="1"/>
  <c r="AK51" i="1"/>
  <c r="AP51" i="1" s="1"/>
  <c r="AJ51" i="1"/>
  <c r="AO51" i="1" s="1"/>
  <c r="W51" i="1"/>
  <c r="V51" i="1"/>
  <c r="U51" i="1"/>
  <c r="T51" i="1"/>
  <c r="M51" i="1"/>
  <c r="L51" i="1"/>
  <c r="K51" i="1"/>
  <c r="J51" i="1"/>
  <c r="AS51" i="1" s="1"/>
  <c r="BU50" i="1"/>
  <c r="BT50" i="1"/>
  <c r="BS50" i="1"/>
  <c r="BR50" i="1"/>
  <c r="BK50" i="1"/>
  <c r="BJ50" i="1"/>
  <c r="BI50" i="1"/>
  <c r="BH50" i="1"/>
  <c r="BF50" i="1"/>
  <c r="BE50" i="1"/>
  <c r="BD50" i="1"/>
  <c r="BC50" i="1"/>
  <c r="AX50" i="1"/>
  <c r="AU50" i="1"/>
  <c r="AT50" i="1"/>
  <c r="AL50" i="1"/>
  <c r="AQ50" i="1" s="1"/>
  <c r="AJ50" i="1"/>
  <c r="AO50" i="1" s="1"/>
  <c r="W50" i="1"/>
  <c r="V50" i="1"/>
  <c r="U50" i="1"/>
  <c r="T50" i="1"/>
  <c r="M50" i="1"/>
  <c r="AV50" i="1" s="1"/>
  <c r="L50" i="1"/>
  <c r="K50" i="1"/>
  <c r="AY50" i="1" s="1"/>
  <c r="J50" i="1"/>
  <c r="AS50" i="1" s="1"/>
  <c r="BU49" i="1"/>
  <c r="BS49" i="1"/>
  <c r="BK49" i="1"/>
  <c r="BH49" i="1" s="1"/>
  <c r="BF49" i="1"/>
  <c r="BE49" i="1"/>
  <c r="BD49" i="1"/>
  <c r="BC49" i="1"/>
  <c r="AZ49" i="1"/>
  <c r="AV49" i="1"/>
  <c r="AL49" i="1"/>
  <c r="AQ49" i="1" s="1"/>
  <c r="AB49" i="1"/>
  <c r="AA49" i="1"/>
  <c r="Z49" i="1"/>
  <c r="Y49" i="1"/>
  <c r="W49" i="1"/>
  <c r="V49" i="1"/>
  <c r="U49" i="1"/>
  <c r="T49" i="1"/>
  <c r="M49" i="1"/>
  <c r="L49" i="1"/>
  <c r="K49" i="1"/>
  <c r="AY49" i="1" s="1"/>
  <c r="J49" i="1"/>
  <c r="BU48" i="1"/>
  <c r="BS48" i="1" s="1"/>
  <c r="BT48" i="1"/>
  <c r="BR48" i="1"/>
  <c r="BK48" i="1"/>
  <c r="BI48" i="1" s="1"/>
  <c r="BJ48" i="1"/>
  <c r="BH48" i="1"/>
  <c r="BF48" i="1"/>
  <c r="BE48" i="1"/>
  <c r="BD48" i="1"/>
  <c r="BC48" i="1"/>
  <c r="AV48" i="1"/>
  <c r="AU48" i="1"/>
  <c r="AT48" i="1"/>
  <c r="W48" i="1"/>
  <c r="V48" i="1"/>
  <c r="U48" i="1"/>
  <c r="T48" i="1"/>
  <c r="M48" i="1"/>
  <c r="AL48" i="1" s="1"/>
  <c r="AQ48" i="1" s="1"/>
  <c r="L48" i="1"/>
  <c r="K48" i="1"/>
  <c r="J48" i="1"/>
  <c r="BU47" i="1"/>
  <c r="BT47" i="1" s="1"/>
  <c r="BS47" i="1"/>
  <c r="BR47" i="1"/>
  <c r="BK47" i="1"/>
  <c r="BJ47" i="1" s="1"/>
  <c r="BI47" i="1"/>
  <c r="BH47" i="1"/>
  <c r="BF47" i="1"/>
  <c r="BE47" i="1"/>
  <c r="BD47" i="1"/>
  <c r="BC47" i="1"/>
  <c r="AX47" i="1"/>
  <c r="AT47" i="1"/>
  <c r="AS47" i="1"/>
  <c r="W47" i="1"/>
  <c r="V47" i="1"/>
  <c r="U47" i="1"/>
  <c r="T47" i="1"/>
  <c r="M47" i="1"/>
  <c r="L47" i="1"/>
  <c r="AU47" i="1" s="1"/>
  <c r="K47" i="1"/>
  <c r="J47" i="1"/>
  <c r="AI47" i="1" s="1"/>
  <c r="AN47" i="1" s="1"/>
  <c r="BF46" i="1"/>
  <c r="BE46" i="1"/>
  <c r="BD46" i="1"/>
  <c r="BC46" i="1"/>
  <c r="AY46" i="1"/>
  <c r="AX46" i="1"/>
  <c r="AV46" i="1"/>
  <c r="AU46" i="1"/>
  <c r="AT46" i="1"/>
  <c r="AO46" i="1"/>
  <c r="AL46" i="1"/>
  <c r="AQ46" i="1" s="1"/>
  <c r="AK46" i="1"/>
  <c r="AP46" i="1" s="1"/>
  <c r="AB46" i="1"/>
  <c r="AA46" i="1"/>
  <c r="Z46" i="1"/>
  <c r="Y46" i="1"/>
  <c r="W46" i="1"/>
  <c r="V46" i="1"/>
  <c r="U46" i="1"/>
  <c r="T46" i="1"/>
  <c r="M46" i="1"/>
  <c r="L46" i="1"/>
  <c r="AZ46" i="1" s="1"/>
  <c r="K46" i="1"/>
  <c r="AJ46" i="1" s="1"/>
  <c r="J46" i="1"/>
  <c r="BU45" i="1"/>
  <c r="BK45" i="1"/>
  <c r="BH45" i="1" s="1"/>
  <c r="BJ45" i="1"/>
  <c r="BI45" i="1"/>
  <c r="BF45" i="1"/>
  <c r="BE45" i="1"/>
  <c r="BD45" i="1"/>
  <c r="BC45" i="1"/>
  <c r="AU45" i="1"/>
  <c r="AL45" i="1"/>
  <c r="AQ45" i="1" s="1"/>
  <c r="AK45" i="1"/>
  <c r="AP45" i="1" s="1"/>
  <c r="W45" i="1"/>
  <c r="V45" i="1"/>
  <c r="U45" i="1"/>
  <c r="T45" i="1"/>
  <c r="M45" i="1"/>
  <c r="L45" i="1"/>
  <c r="K45" i="1"/>
  <c r="AY45" i="1" s="1"/>
  <c r="J45" i="1"/>
  <c r="AS45" i="1" s="1"/>
  <c r="B45" i="1"/>
  <c r="BU44" i="1"/>
  <c r="BT44" i="1" s="1"/>
  <c r="BS44" i="1"/>
  <c r="BR44" i="1"/>
  <c r="BK44" i="1"/>
  <c r="BJ44" i="1" s="1"/>
  <c r="BI44" i="1"/>
  <c r="BH44" i="1"/>
  <c r="BF44" i="1"/>
  <c r="BE44" i="1"/>
  <c r="BD44" i="1"/>
  <c r="BC44" i="1"/>
  <c r="AS44" i="1"/>
  <c r="AL44" i="1"/>
  <c r="AQ44" i="1" s="1"/>
  <c r="W44" i="1"/>
  <c r="V44" i="1"/>
  <c r="U44" i="1"/>
  <c r="T44" i="1"/>
  <c r="M44" i="1"/>
  <c r="L44" i="1"/>
  <c r="AU44" i="1" s="1"/>
  <c r="K44" i="1"/>
  <c r="J44" i="1"/>
  <c r="AI44" i="1" s="1"/>
  <c r="AN44" i="1" s="1"/>
  <c r="BS43" i="1"/>
  <c r="BF43" i="1"/>
  <c r="BE43" i="1"/>
  <c r="BD43" i="1"/>
  <c r="BC43" i="1"/>
  <c r="AX43" i="1"/>
  <c r="AG43" i="1"/>
  <c r="AF43" i="1"/>
  <c r="AE43" i="1"/>
  <c r="AD43" i="1"/>
  <c r="AB43" i="1"/>
  <c r="BU43" i="1" s="1"/>
  <c r="BR43" i="1" s="1"/>
  <c r="AA43" i="1"/>
  <c r="Z43" i="1"/>
  <c r="Y43" i="1"/>
  <c r="W43" i="1"/>
  <c r="V43" i="1"/>
  <c r="U43" i="1"/>
  <c r="T43" i="1"/>
  <c r="M43" i="1"/>
  <c r="AV43" i="1" s="1"/>
  <c r="L43" i="1"/>
  <c r="AZ43" i="1" s="1"/>
  <c r="K43" i="1"/>
  <c r="J43" i="1"/>
  <c r="AS43" i="1" s="1"/>
  <c r="BU42" i="1"/>
  <c r="BT42" i="1"/>
  <c r="BK42" i="1"/>
  <c r="BJ42" i="1" s="1"/>
  <c r="BF42" i="1"/>
  <c r="BE42" i="1"/>
  <c r="BD42" i="1"/>
  <c r="BC42" i="1"/>
  <c r="AY42" i="1"/>
  <c r="AT42" i="1"/>
  <c r="AO42" i="1"/>
  <c r="W42" i="1"/>
  <c r="V42" i="1"/>
  <c r="U42" i="1"/>
  <c r="T42" i="1"/>
  <c r="M42" i="1"/>
  <c r="AV42" i="1" s="1"/>
  <c r="L42" i="1"/>
  <c r="AK42" i="1" s="1"/>
  <c r="AP42" i="1" s="1"/>
  <c r="K42" i="1"/>
  <c r="AJ42" i="1" s="1"/>
  <c r="J42" i="1"/>
  <c r="B42" i="1"/>
  <c r="BU41" i="1"/>
  <c r="BS41" i="1" s="1"/>
  <c r="BT41" i="1"/>
  <c r="BR41" i="1"/>
  <c r="BK41" i="1"/>
  <c r="BI41" i="1" s="1"/>
  <c r="BF41" i="1"/>
  <c r="BE41" i="1"/>
  <c r="BD41" i="1"/>
  <c r="BC41" i="1"/>
  <c r="AK41" i="1"/>
  <c r="AP41" i="1" s="1"/>
  <c r="W41" i="1"/>
  <c r="V41" i="1"/>
  <c r="U41" i="1"/>
  <c r="T41" i="1"/>
  <c r="M41" i="1"/>
  <c r="L41" i="1"/>
  <c r="AU41" i="1" s="1"/>
  <c r="K41" i="1"/>
  <c r="AT41" i="1" s="1"/>
  <c r="J41" i="1"/>
  <c r="AX41" i="1" s="1"/>
  <c r="E41" i="1"/>
  <c r="D41" i="1"/>
  <c r="C41" i="1"/>
  <c r="BU40" i="1"/>
  <c r="BR40" i="1" s="1"/>
  <c r="BT40" i="1"/>
  <c r="BS40" i="1"/>
  <c r="BK40" i="1"/>
  <c r="BJ40" i="1"/>
  <c r="BI40" i="1"/>
  <c r="BF40" i="1"/>
  <c r="BE40" i="1"/>
  <c r="BD40" i="1"/>
  <c r="BC40" i="1"/>
  <c r="AY40" i="1"/>
  <c r="AU40" i="1"/>
  <c r="AO40" i="1"/>
  <c r="AJ40" i="1"/>
  <c r="AB40" i="1"/>
  <c r="AA40" i="1"/>
  <c r="Z40" i="1"/>
  <c r="Y40" i="1"/>
  <c r="W40" i="1"/>
  <c r="V40" i="1"/>
  <c r="U40" i="1"/>
  <c r="T40" i="1"/>
  <c r="M40" i="1"/>
  <c r="AV40" i="1" s="1"/>
  <c r="L40" i="1"/>
  <c r="K40" i="1"/>
  <c r="AT40" i="1" s="1"/>
  <c r="J40" i="1"/>
  <c r="BU39" i="1"/>
  <c r="BR39" i="1" s="1"/>
  <c r="BT39" i="1"/>
  <c r="BS39" i="1"/>
  <c r="BK39" i="1"/>
  <c r="BF39" i="1"/>
  <c r="BE39" i="1"/>
  <c r="BD39" i="1"/>
  <c r="BC39" i="1"/>
  <c r="AY39" i="1"/>
  <c r="AX39" i="1"/>
  <c r="AT39" i="1"/>
  <c r="AJ39" i="1"/>
  <c r="AO39" i="1" s="1"/>
  <c r="W39" i="1"/>
  <c r="V39" i="1"/>
  <c r="U39" i="1"/>
  <c r="T39" i="1"/>
  <c r="M39" i="1"/>
  <c r="AV39" i="1" s="1"/>
  <c r="L39" i="1"/>
  <c r="K39" i="1"/>
  <c r="J39" i="1"/>
  <c r="AS39" i="1" s="1"/>
  <c r="BU38" i="1"/>
  <c r="BT38" i="1"/>
  <c r="BK38" i="1"/>
  <c r="BJ38" i="1" s="1"/>
  <c r="BF38" i="1"/>
  <c r="BE38" i="1"/>
  <c r="BD38" i="1"/>
  <c r="BC38" i="1"/>
  <c r="AY38" i="1"/>
  <c r="AT38" i="1"/>
  <c r="AO38" i="1"/>
  <c r="W38" i="1"/>
  <c r="V38" i="1"/>
  <c r="U38" i="1"/>
  <c r="T38" i="1"/>
  <c r="M38" i="1"/>
  <c r="AV38" i="1" s="1"/>
  <c r="L38" i="1"/>
  <c r="K38" i="1"/>
  <c r="AJ38" i="1" s="1"/>
  <c r="J38" i="1"/>
  <c r="BU37" i="1"/>
  <c r="BR37" i="1" s="1"/>
  <c r="BT37" i="1"/>
  <c r="BS37" i="1"/>
  <c r="BK37" i="1"/>
  <c r="BF37" i="1"/>
  <c r="BE37" i="1"/>
  <c r="BD37" i="1"/>
  <c r="BC37" i="1"/>
  <c r="AY37" i="1"/>
  <c r="AX37" i="1"/>
  <c r="AJ37" i="1"/>
  <c r="AO37" i="1" s="1"/>
  <c r="AB37" i="1"/>
  <c r="AA37" i="1"/>
  <c r="Z37" i="1"/>
  <c r="Y37" i="1"/>
  <c r="W37" i="1"/>
  <c r="V37" i="1"/>
  <c r="U37" i="1"/>
  <c r="T37" i="1"/>
  <c r="M37" i="1"/>
  <c r="AV37" i="1" s="1"/>
  <c r="L37" i="1"/>
  <c r="AU37" i="1" s="1"/>
  <c r="K37" i="1"/>
  <c r="AT37" i="1" s="1"/>
  <c r="J37" i="1"/>
  <c r="BU36" i="1"/>
  <c r="BR36" i="1" s="1"/>
  <c r="BT36" i="1"/>
  <c r="BS36" i="1"/>
  <c r="BK36" i="1"/>
  <c r="BH36" i="1" s="1"/>
  <c r="BJ36" i="1"/>
  <c r="BI36" i="1"/>
  <c r="BF36" i="1"/>
  <c r="BE36" i="1"/>
  <c r="BD36" i="1"/>
  <c r="BC36" i="1"/>
  <c r="AZ36" i="1"/>
  <c r="AY36" i="1"/>
  <c r="AX36" i="1"/>
  <c r="AU36" i="1"/>
  <c r="AP36" i="1"/>
  <c r="AO36" i="1"/>
  <c r="AK36" i="1"/>
  <c r="AJ36" i="1"/>
  <c r="W36" i="1"/>
  <c r="V36" i="1"/>
  <c r="U36" i="1"/>
  <c r="T36" i="1"/>
  <c r="M36" i="1"/>
  <c r="AV36" i="1" s="1"/>
  <c r="L36" i="1"/>
  <c r="K36" i="1"/>
  <c r="AT36" i="1" s="1"/>
  <c r="J36" i="1"/>
  <c r="AS36" i="1" s="1"/>
  <c r="BU35" i="1"/>
  <c r="BK35" i="1"/>
  <c r="BJ35" i="1" s="1"/>
  <c r="BF35" i="1"/>
  <c r="BE35" i="1"/>
  <c r="BD35" i="1"/>
  <c r="BC35" i="1"/>
  <c r="AZ35" i="1"/>
  <c r="AY35" i="1"/>
  <c r="AU35" i="1"/>
  <c r="AT35" i="1"/>
  <c r="AP35" i="1"/>
  <c r="W35" i="1"/>
  <c r="V35" i="1"/>
  <c r="U35" i="1"/>
  <c r="T35" i="1"/>
  <c r="M35" i="1"/>
  <c r="AV35" i="1" s="1"/>
  <c r="L35" i="1"/>
  <c r="AK35" i="1" s="1"/>
  <c r="K35" i="1"/>
  <c r="AJ35" i="1" s="1"/>
  <c r="AO35" i="1" s="1"/>
  <c r="J35" i="1"/>
  <c r="AX35" i="1" s="1"/>
  <c r="BU34" i="1"/>
  <c r="BS34" i="1"/>
  <c r="BK34" i="1"/>
  <c r="BH34" i="1" s="1"/>
  <c r="BJ34" i="1"/>
  <c r="BI34" i="1"/>
  <c r="BF34" i="1"/>
  <c r="BE34" i="1"/>
  <c r="BD34" i="1"/>
  <c r="BC34" i="1"/>
  <c r="AY34" i="1"/>
  <c r="AO34" i="1"/>
  <c r="AJ34" i="1"/>
  <c r="AB34" i="1"/>
  <c r="AA34" i="1"/>
  <c r="BT34" i="1" s="1"/>
  <c r="Z34" i="1"/>
  <c r="Y34" i="1"/>
  <c r="W34" i="1"/>
  <c r="V34" i="1"/>
  <c r="U34" i="1"/>
  <c r="T34" i="1"/>
  <c r="M34" i="1"/>
  <c r="AV34" i="1" s="1"/>
  <c r="L34" i="1"/>
  <c r="AU34" i="1" s="1"/>
  <c r="K34" i="1"/>
  <c r="AT34" i="1" s="1"/>
  <c r="J34" i="1"/>
  <c r="BU33" i="1"/>
  <c r="BR33" i="1" s="1"/>
  <c r="BT33" i="1"/>
  <c r="BS33" i="1"/>
  <c r="BK33" i="1"/>
  <c r="BF33" i="1"/>
  <c r="BE33" i="1"/>
  <c r="BD33" i="1"/>
  <c r="BC33" i="1"/>
  <c r="AY33" i="1"/>
  <c r="AX33" i="1"/>
  <c r="AT33" i="1"/>
  <c r="AJ33" i="1"/>
  <c r="AO33" i="1" s="1"/>
  <c r="W33" i="1"/>
  <c r="V33" i="1"/>
  <c r="U33" i="1"/>
  <c r="T33" i="1"/>
  <c r="M33" i="1"/>
  <c r="AV33" i="1" s="1"/>
  <c r="L33" i="1"/>
  <c r="K33" i="1"/>
  <c r="J33" i="1"/>
  <c r="AS33" i="1" s="1"/>
  <c r="BU32" i="1"/>
  <c r="BT32" i="1"/>
  <c r="BK32" i="1"/>
  <c r="BJ32" i="1" s="1"/>
  <c r="BF32" i="1"/>
  <c r="BE32" i="1"/>
  <c r="BD32" i="1"/>
  <c r="BC32" i="1"/>
  <c r="AY32" i="1"/>
  <c r="AT32" i="1"/>
  <c r="AK32" i="1"/>
  <c r="AP32" i="1" s="1"/>
  <c r="W32" i="1"/>
  <c r="V32" i="1"/>
  <c r="U32" i="1"/>
  <c r="T32" i="1"/>
  <c r="M32" i="1"/>
  <c r="AV32" i="1" s="1"/>
  <c r="L32" i="1"/>
  <c r="K32" i="1"/>
  <c r="AJ32" i="1" s="1"/>
  <c r="AO32" i="1" s="1"/>
  <c r="J32" i="1"/>
  <c r="BU31" i="1"/>
  <c r="BR31" i="1" s="1"/>
  <c r="BT31" i="1"/>
  <c r="BS31" i="1"/>
  <c r="BK31" i="1"/>
  <c r="BF31" i="1"/>
  <c r="BE31" i="1"/>
  <c r="BD31" i="1"/>
  <c r="BC31" i="1"/>
  <c r="AY31" i="1"/>
  <c r="AX31" i="1"/>
  <c r="AT31" i="1"/>
  <c r="AJ31" i="1"/>
  <c r="AO31" i="1" s="1"/>
  <c r="AG31" i="1"/>
  <c r="AF31" i="1"/>
  <c r="AE31" i="1"/>
  <c r="AD31" i="1"/>
  <c r="AB31" i="1"/>
  <c r="AA31" i="1"/>
  <c r="Z31" i="1"/>
  <c r="Y31" i="1"/>
  <c r="W31" i="1"/>
  <c r="V31" i="1"/>
  <c r="U31" i="1"/>
  <c r="T31" i="1"/>
  <c r="M31" i="1"/>
  <c r="AV31" i="1" s="1"/>
  <c r="L31" i="1"/>
  <c r="K31" i="1"/>
  <c r="J31" i="1"/>
  <c r="AS31" i="1" s="1"/>
  <c r="BU30" i="1"/>
  <c r="BT30" i="1"/>
  <c r="BK30" i="1"/>
  <c r="BJ30" i="1" s="1"/>
  <c r="BF30" i="1"/>
  <c r="BE30" i="1"/>
  <c r="BD30" i="1"/>
  <c r="BC30" i="1"/>
  <c r="AY30" i="1"/>
  <c r="AT30" i="1"/>
  <c r="AO30" i="1"/>
  <c r="W30" i="1"/>
  <c r="V30" i="1"/>
  <c r="U30" i="1"/>
  <c r="T30" i="1"/>
  <c r="M30" i="1"/>
  <c r="AV30" i="1" s="1"/>
  <c r="L30" i="1"/>
  <c r="AK30" i="1" s="1"/>
  <c r="AP30" i="1" s="1"/>
  <c r="K30" i="1"/>
  <c r="AJ30" i="1" s="1"/>
  <c r="J30" i="1"/>
  <c r="BU29" i="1"/>
  <c r="BK29" i="1"/>
  <c r="BJ29" i="1"/>
  <c r="BF29" i="1"/>
  <c r="BE29" i="1"/>
  <c r="BD29" i="1"/>
  <c r="BC29" i="1"/>
  <c r="AS29" i="1"/>
  <c r="W29" i="1"/>
  <c r="V29" i="1"/>
  <c r="U29" i="1"/>
  <c r="T29" i="1"/>
  <c r="M29" i="1"/>
  <c r="AV29" i="1" s="1"/>
  <c r="L29" i="1"/>
  <c r="K29" i="1"/>
  <c r="AJ29" i="1" s="1"/>
  <c r="AO29" i="1" s="1"/>
  <c r="J29" i="1"/>
  <c r="AX29" i="1" s="1"/>
  <c r="BU28" i="1"/>
  <c r="BK28" i="1"/>
  <c r="BJ28" i="1"/>
  <c r="BF28" i="1"/>
  <c r="BE28" i="1"/>
  <c r="BD28" i="1"/>
  <c r="BC28" i="1"/>
  <c r="AV28" i="1"/>
  <c r="AS28" i="1"/>
  <c r="AL28" i="1"/>
  <c r="AQ28" i="1" s="1"/>
  <c r="AJ28" i="1"/>
  <c r="AO28" i="1" s="1"/>
  <c r="AI28" i="1"/>
  <c r="AN28" i="1" s="1"/>
  <c r="AB28" i="1"/>
  <c r="AA28" i="1"/>
  <c r="Z28" i="1"/>
  <c r="Y28" i="1"/>
  <c r="W28" i="1"/>
  <c r="V28" i="1"/>
  <c r="U28" i="1"/>
  <c r="T28" i="1"/>
  <c r="M28" i="1"/>
  <c r="L28" i="1"/>
  <c r="AU28" i="1" s="1"/>
  <c r="K28" i="1"/>
  <c r="AY28" i="1" s="1"/>
  <c r="J28" i="1"/>
  <c r="AX28" i="1" s="1"/>
  <c r="BU27" i="1"/>
  <c r="BK27" i="1"/>
  <c r="BJ27" i="1"/>
  <c r="BF27" i="1"/>
  <c r="BE27" i="1"/>
  <c r="BD27" i="1"/>
  <c r="BC27" i="1"/>
  <c r="AZ27" i="1"/>
  <c r="AY27" i="1"/>
  <c r="AX27" i="1"/>
  <c r="AT27" i="1"/>
  <c r="AP27" i="1"/>
  <c r="AK27" i="1"/>
  <c r="AJ27" i="1"/>
  <c r="AO27" i="1" s="1"/>
  <c r="W27" i="1"/>
  <c r="V27" i="1"/>
  <c r="U27" i="1"/>
  <c r="T27" i="1"/>
  <c r="M27" i="1"/>
  <c r="AV27" i="1" s="1"/>
  <c r="L27" i="1"/>
  <c r="AU27" i="1" s="1"/>
  <c r="K27" i="1"/>
  <c r="J27" i="1"/>
  <c r="AS27" i="1" s="1"/>
  <c r="BU26" i="1"/>
  <c r="BT26" i="1"/>
  <c r="BS26" i="1"/>
  <c r="BR26" i="1"/>
  <c r="BK26" i="1"/>
  <c r="BJ26" i="1"/>
  <c r="BI26" i="1"/>
  <c r="BH26" i="1"/>
  <c r="BF26" i="1"/>
  <c r="BE26" i="1"/>
  <c r="BD26" i="1"/>
  <c r="BC26" i="1"/>
  <c r="AV26" i="1"/>
  <c r="AS26" i="1"/>
  <c r="AL26" i="1"/>
  <c r="AQ26" i="1" s="1"/>
  <c r="W26" i="1"/>
  <c r="V26" i="1"/>
  <c r="U26" i="1"/>
  <c r="T26" i="1"/>
  <c r="M26" i="1"/>
  <c r="AZ26" i="1" s="1"/>
  <c r="L26" i="1"/>
  <c r="AU26" i="1" s="1"/>
  <c r="K26" i="1"/>
  <c r="AY26" i="1" s="1"/>
  <c r="J26" i="1"/>
  <c r="AX26" i="1" s="1"/>
  <c r="BU25" i="1"/>
  <c r="BT25" i="1"/>
  <c r="BS25" i="1"/>
  <c r="BR25" i="1"/>
  <c r="BK25" i="1"/>
  <c r="BJ25" i="1"/>
  <c r="BI25" i="1"/>
  <c r="BH25" i="1"/>
  <c r="BF25" i="1"/>
  <c r="BE25" i="1"/>
  <c r="BD25" i="1"/>
  <c r="BC25" i="1"/>
  <c r="AY25" i="1"/>
  <c r="AV25" i="1"/>
  <c r="AT25" i="1"/>
  <c r="AL25" i="1"/>
  <c r="AQ25" i="1" s="1"/>
  <c r="AJ25" i="1"/>
  <c r="AO25" i="1" s="1"/>
  <c r="AB25" i="1"/>
  <c r="AA25" i="1"/>
  <c r="Z25" i="1"/>
  <c r="Y25" i="1"/>
  <c r="W25" i="1"/>
  <c r="V25" i="1"/>
  <c r="U25" i="1"/>
  <c r="T25" i="1"/>
  <c r="M25" i="1"/>
  <c r="L25" i="1"/>
  <c r="AU25" i="1" s="1"/>
  <c r="K25" i="1"/>
  <c r="J25" i="1"/>
  <c r="AS25" i="1" s="1"/>
  <c r="BU24" i="1"/>
  <c r="BT24" i="1" s="1"/>
  <c r="BK24" i="1"/>
  <c r="BJ24" i="1"/>
  <c r="BI24" i="1"/>
  <c r="BH24" i="1"/>
  <c r="BF24" i="1"/>
  <c r="BE24" i="1"/>
  <c r="BD24" i="1"/>
  <c r="BC24" i="1"/>
  <c r="W24" i="1"/>
  <c r="V24" i="1"/>
  <c r="U24" i="1"/>
  <c r="T24" i="1"/>
  <c r="M24" i="1"/>
  <c r="AL24" i="1" s="1"/>
  <c r="AQ24" i="1" s="1"/>
  <c r="L24" i="1"/>
  <c r="AU24" i="1" s="1"/>
  <c r="K24" i="1"/>
  <c r="AT24" i="1" s="1"/>
  <c r="J24" i="1"/>
  <c r="BU23" i="1"/>
  <c r="BK23" i="1"/>
  <c r="BI23" i="1"/>
  <c r="BF23" i="1"/>
  <c r="BE23" i="1"/>
  <c r="BD23" i="1"/>
  <c r="BC23" i="1"/>
  <c r="W23" i="1"/>
  <c r="V23" i="1"/>
  <c r="U23" i="1"/>
  <c r="T23" i="1"/>
  <c r="M23" i="1"/>
  <c r="AX23" i="1" s="1"/>
  <c r="L23" i="1"/>
  <c r="AU23" i="1" s="1"/>
  <c r="K23" i="1"/>
  <c r="AT23" i="1" s="1"/>
  <c r="J23" i="1"/>
  <c r="AS23" i="1" s="1"/>
  <c r="BK22" i="1"/>
  <c r="BI22" i="1" s="1"/>
  <c r="BJ22" i="1"/>
  <c r="BH22" i="1"/>
  <c r="BF22" i="1"/>
  <c r="BE22" i="1"/>
  <c r="BD22" i="1"/>
  <c r="BC22" i="1"/>
  <c r="AZ22" i="1"/>
  <c r="AY22" i="1"/>
  <c r="AV22" i="1"/>
  <c r="AO22" i="1"/>
  <c r="AK22" i="1"/>
  <c r="AP22" i="1" s="1"/>
  <c r="AB22" i="1"/>
  <c r="BU22" i="1" s="1"/>
  <c r="BT22" i="1" s="1"/>
  <c r="AA22" i="1"/>
  <c r="Z22" i="1"/>
  <c r="Y22" i="1"/>
  <c r="W22" i="1"/>
  <c r="V22" i="1"/>
  <c r="U22" i="1"/>
  <c r="T22" i="1"/>
  <c r="M22" i="1"/>
  <c r="AL22" i="1" s="1"/>
  <c r="AQ22" i="1" s="1"/>
  <c r="L22" i="1"/>
  <c r="AU22" i="1" s="1"/>
  <c r="K22" i="1"/>
  <c r="AJ22" i="1" s="1"/>
  <c r="J22" i="1"/>
  <c r="BU21" i="1"/>
  <c r="BR21" i="1"/>
  <c r="BK21" i="1"/>
  <c r="BJ21" i="1" s="1"/>
  <c r="BF21" i="1"/>
  <c r="BE21" i="1"/>
  <c r="BD21" i="1"/>
  <c r="BC21" i="1"/>
  <c r="AY21" i="1"/>
  <c r="AV21" i="1"/>
  <c r="AT21" i="1"/>
  <c r="W21" i="1"/>
  <c r="V21" i="1"/>
  <c r="U21" i="1"/>
  <c r="T21" i="1"/>
  <c r="M21" i="1"/>
  <c r="AL21" i="1" s="1"/>
  <c r="AQ21" i="1" s="1"/>
  <c r="L21" i="1"/>
  <c r="AK21" i="1" s="1"/>
  <c r="AP21" i="1" s="1"/>
  <c r="K21" i="1"/>
  <c r="AJ21" i="1" s="1"/>
  <c r="AO21" i="1" s="1"/>
  <c r="J21" i="1"/>
  <c r="BU20" i="1"/>
  <c r="BT20" i="1" s="1"/>
  <c r="BS20" i="1"/>
  <c r="BR20" i="1"/>
  <c r="BK20" i="1"/>
  <c r="BJ20" i="1" s="1"/>
  <c r="BI20" i="1"/>
  <c r="BH20" i="1"/>
  <c r="BF20" i="1"/>
  <c r="BE20" i="1"/>
  <c r="BD20" i="1"/>
  <c r="BC20" i="1"/>
  <c r="AU20" i="1"/>
  <c r="AT20" i="1"/>
  <c r="AK20" i="1"/>
  <c r="AP20" i="1" s="1"/>
  <c r="W20" i="1"/>
  <c r="V20" i="1"/>
  <c r="U20" i="1"/>
  <c r="T20" i="1"/>
  <c r="M20" i="1"/>
  <c r="AV20" i="1" s="1"/>
  <c r="L20" i="1"/>
  <c r="AZ20" i="1" s="1"/>
  <c r="K20" i="1"/>
  <c r="AY20" i="1" s="1"/>
  <c r="J20" i="1"/>
  <c r="AS20" i="1" s="1"/>
  <c r="BF19" i="1"/>
  <c r="BE19" i="1"/>
  <c r="BD19" i="1"/>
  <c r="BC19" i="1"/>
  <c r="AU19" i="1"/>
  <c r="AT19" i="1"/>
  <c r="AK19" i="1"/>
  <c r="AP19" i="1" s="1"/>
  <c r="AG19" i="1"/>
  <c r="AF19" i="1"/>
  <c r="AE19" i="1"/>
  <c r="AD19" i="1"/>
  <c r="AB19" i="1"/>
  <c r="BU19" i="1" s="1"/>
  <c r="AA19" i="1"/>
  <c r="Z19" i="1"/>
  <c r="Y19" i="1"/>
  <c r="W19" i="1"/>
  <c r="V19" i="1"/>
  <c r="U19" i="1"/>
  <c r="T19" i="1"/>
  <c r="M19" i="1"/>
  <c r="L19" i="1"/>
  <c r="K19" i="1"/>
  <c r="AJ19" i="1" s="1"/>
  <c r="AO19" i="1" s="1"/>
  <c r="J19" i="1"/>
  <c r="AS19" i="1" s="1"/>
  <c r="BU18" i="1"/>
  <c r="BT18" i="1" s="1"/>
  <c r="BS18" i="1"/>
  <c r="BR18" i="1"/>
  <c r="BK18" i="1"/>
  <c r="BJ18" i="1" s="1"/>
  <c r="BI18" i="1"/>
  <c r="BH18" i="1"/>
  <c r="BF18" i="1"/>
  <c r="BE18" i="1"/>
  <c r="BD18" i="1"/>
  <c r="BC18" i="1"/>
  <c r="AT18" i="1"/>
  <c r="AL18" i="1"/>
  <c r="AQ18" i="1" s="1"/>
  <c r="AJ18" i="1"/>
  <c r="AO18" i="1" s="1"/>
  <c r="W18" i="1"/>
  <c r="V18" i="1"/>
  <c r="U18" i="1"/>
  <c r="T18" i="1"/>
  <c r="M18" i="1"/>
  <c r="L18" i="1"/>
  <c r="AZ18" i="1" s="1"/>
  <c r="K18" i="1"/>
  <c r="J18" i="1"/>
  <c r="AS18" i="1" s="1"/>
  <c r="BU17" i="1"/>
  <c r="BT17" i="1" s="1"/>
  <c r="BS17" i="1"/>
  <c r="BR17" i="1"/>
  <c r="BK17" i="1"/>
  <c r="BJ17" i="1" s="1"/>
  <c r="BI17" i="1"/>
  <c r="BH17" i="1"/>
  <c r="BF17" i="1"/>
  <c r="BE17" i="1"/>
  <c r="BD17" i="1"/>
  <c r="BC17" i="1"/>
  <c r="AU17" i="1"/>
  <c r="AT17" i="1"/>
  <c r="AK17" i="1"/>
  <c r="AP17" i="1" s="1"/>
  <c r="W17" i="1"/>
  <c r="V17" i="1"/>
  <c r="U17" i="1"/>
  <c r="T17" i="1"/>
  <c r="M17" i="1"/>
  <c r="AX17" i="1" s="1"/>
  <c r="L17" i="1"/>
  <c r="K17" i="1"/>
  <c r="AJ17" i="1" s="1"/>
  <c r="AO17" i="1" s="1"/>
  <c r="J17" i="1"/>
  <c r="AS17" i="1" s="1"/>
  <c r="F17" i="1"/>
  <c r="D17" i="1"/>
  <c r="C17" i="1"/>
  <c r="BU16" i="1"/>
  <c r="BK16" i="1"/>
  <c r="BF16" i="1"/>
  <c r="BE16" i="1"/>
  <c r="BD16" i="1"/>
  <c r="BC16" i="1"/>
  <c r="AV16" i="1"/>
  <c r="AT16" i="1"/>
  <c r="AS16" i="1"/>
  <c r="AL16" i="1"/>
  <c r="AQ16" i="1" s="1"/>
  <c r="AJ16" i="1"/>
  <c r="AO16" i="1" s="1"/>
  <c r="AI16" i="1"/>
  <c r="AN16" i="1" s="1"/>
  <c r="AB16" i="1"/>
  <c r="AA16" i="1"/>
  <c r="Z16" i="1"/>
  <c r="Y16" i="1"/>
  <c r="W16" i="1"/>
  <c r="V16" i="1"/>
  <c r="U16" i="1"/>
  <c r="T16" i="1"/>
  <c r="M16" i="1"/>
  <c r="L16" i="1"/>
  <c r="AU16" i="1" s="1"/>
  <c r="K16" i="1"/>
  <c r="AY16" i="1" s="1"/>
  <c r="J16" i="1"/>
  <c r="AX16" i="1" s="1"/>
  <c r="BU15" i="1"/>
  <c r="BR15" i="1" s="1"/>
  <c r="BT15" i="1"/>
  <c r="BS15" i="1"/>
  <c r="BK15" i="1"/>
  <c r="BH15" i="1" s="1"/>
  <c r="BF15" i="1"/>
  <c r="BE15" i="1"/>
  <c r="BD15" i="1"/>
  <c r="BC15" i="1"/>
  <c r="AY15" i="1"/>
  <c r="AX15" i="1"/>
  <c r="AK15" i="1"/>
  <c r="AP15" i="1" s="1"/>
  <c r="W15" i="1"/>
  <c r="V15" i="1"/>
  <c r="U15" i="1"/>
  <c r="T15" i="1"/>
  <c r="M15" i="1"/>
  <c r="AV15" i="1" s="1"/>
  <c r="L15" i="1"/>
  <c r="AZ15" i="1" s="1"/>
  <c r="K15" i="1"/>
  <c r="AT15" i="1" s="1"/>
  <c r="J15" i="1"/>
  <c r="AS15" i="1" s="1"/>
  <c r="BU14" i="1"/>
  <c r="BR14" i="1" s="1"/>
  <c r="BT14" i="1"/>
  <c r="BS14" i="1"/>
  <c r="BK14" i="1"/>
  <c r="BH14" i="1" s="1"/>
  <c r="BJ14" i="1"/>
  <c r="BF14" i="1"/>
  <c r="BE14" i="1"/>
  <c r="BD14" i="1"/>
  <c r="BC14" i="1"/>
  <c r="AZ14" i="1"/>
  <c r="AY14" i="1"/>
  <c r="AX14" i="1"/>
  <c r="AU14" i="1"/>
  <c r="AK14" i="1"/>
  <c r="AP14" i="1" s="1"/>
  <c r="W14" i="1"/>
  <c r="V14" i="1"/>
  <c r="U14" i="1"/>
  <c r="T14" i="1"/>
  <c r="M14" i="1"/>
  <c r="AV14" i="1" s="1"/>
  <c r="L14" i="1"/>
  <c r="K14" i="1"/>
  <c r="AT14" i="1" s="1"/>
  <c r="J14" i="1"/>
  <c r="AS14" i="1" s="1"/>
  <c r="BU13" i="1"/>
  <c r="BR13" i="1" s="1"/>
  <c r="BS13" i="1"/>
  <c r="BK13" i="1"/>
  <c r="BH13" i="1" s="1"/>
  <c r="BF13" i="1"/>
  <c r="BE13" i="1"/>
  <c r="BD13" i="1"/>
  <c r="BC13" i="1"/>
  <c r="AY13" i="1"/>
  <c r="AB13" i="1"/>
  <c r="AA13" i="1"/>
  <c r="Z13" i="1"/>
  <c r="Y13" i="1"/>
  <c r="W13" i="1"/>
  <c r="V13" i="1"/>
  <c r="U13" i="1"/>
  <c r="T13" i="1"/>
  <c r="M13" i="1"/>
  <c r="AV13" i="1" s="1"/>
  <c r="L13" i="1"/>
  <c r="E13" i="1" s="1"/>
  <c r="K13" i="1"/>
  <c r="J13" i="1"/>
  <c r="BU12" i="1"/>
  <c r="BK12" i="1"/>
  <c r="BF12" i="1"/>
  <c r="BE12" i="1"/>
  <c r="BD12" i="1"/>
  <c r="BC12" i="1"/>
  <c r="AZ12" i="1"/>
  <c r="AU12" i="1"/>
  <c r="W12" i="1"/>
  <c r="V12" i="1"/>
  <c r="U12" i="1"/>
  <c r="T12" i="1"/>
  <c r="M12" i="1"/>
  <c r="AV12" i="1" s="1"/>
  <c r="L12" i="1"/>
  <c r="AK12" i="1" s="1"/>
  <c r="AP12" i="1" s="1"/>
  <c r="K12" i="1"/>
  <c r="AY12" i="1" s="1"/>
  <c r="J12" i="1"/>
  <c r="AX12" i="1" s="1"/>
  <c r="BU11" i="1"/>
  <c r="BK11" i="1"/>
  <c r="BF11" i="1"/>
  <c r="BE11" i="1"/>
  <c r="BD11" i="1"/>
  <c r="BC11" i="1"/>
  <c r="AU11" i="1"/>
  <c r="AT11" i="1"/>
  <c r="AS11" i="1"/>
  <c r="W11" i="1"/>
  <c r="V11" i="1"/>
  <c r="U11" i="1"/>
  <c r="T11" i="1"/>
  <c r="M11" i="1"/>
  <c r="AV11" i="1" s="1"/>
  <c r="L11" i="1"/>
  <c r="AK11" i="1" s="1"/>
  <c r="AP11" i="1" s="1"/>
  <c r="K11" i="1"/>
  <c r="AY11" i="1" s="1"/>
  <c r="J11" i="1"/>
  <c r="AX11" i="1" s="1"/>
  <c r="BU10" i="1"/>
  <c r="BK10" i="1"/>
  <c r="BF10" i="1"/>
  <c r="BE10" i="1"/>
  <c r="BD10" i="1"/>
  <c r="BC10" i="1"/>
  <c r="AZ10" i="1"/>
  <c r="AV10" i="1"/>
  <c r="AU10" i="1"/>
  <c r="AT10" i="1"/>
  <c r="AS10" i="1"/>
  <c r="AP10" i="1"/>
  <c r="AL10" i="1"/>
  <c r="AQ10" i="1" s="1"/>
  <c r="AK10" i="1"/>
  <c r="AJ10" i="1"/>
  <c r="AO10" i="1" s="1"/>
  <c r="AI10" i="1"/>
  <c r="AN10" i="1" s="1"/>
  <c r="AB10" i="1"/>
  <c r="AA10" i="1"/>
  <c r="Z10" i="1"/>
  <c r="Y10" i="1"/>
  <c r="W10" i="1"/>
  <c r="V10" i="1"/>
  <c r="U10" i="1"/>
  <c r="T10" i="1"/>
  <c r="M10" i="1"/>
  <c r="L10" i="1"/>
  <c r="K10" i="1"/>
  <c r="AY10" i="1" s="1"/>
  <c r="J10" i="1"/>
  <c r="AX10" i="1" s="1"/>
  <c r="BU9" i="1"/>
  <c r="BR9" i="1" s="1"/>
  <c r="BS9" i="1"/>
  <c r="BK9" i="1"/>
  <c r="BH9" i="1" s="1"/>
  <c r="BF9" i="1"/>
  <c r="BE9" i="1"/>
  <c r="BD9" i="1"/>
  <c r="BC9" i="1"/>
  <c r="AZ9" i="1"/>
  <c r="AY9" i="1"/>
  <c r="AX9" i="1"/>
  <c r="AU9" i="1"/>
  <c r="AK9" i="1"/>
  <c r="AP9" i="1" s="1"/>
  <c r="W9" i="1"/>
  <c r="V9" i="1"/>
  <c r="U9" i="1"/>
  <c r="T9" i="1"/>
  <c r="M9" i="1"/>
  <c r="AV9" i="1" s="1"/>
  <c r="L9" i="1"/>
  <c r="K9" i="1"/>
  <c r="AT9" i="1" s="1"/>
  <c r="J9" i="1"/>
  <c r="AS9" i="1" s="1"/>
  <c r="E9" i="1"/>
  <c r="BU8" i="1"/>
  <c r="BR8" i="1" s="1"/>
  <c r="BK8" i="1"/>
  <c r="BH8" i="1" s="1"/>
  <c r="BJ8" i="1"/>
  <c r="BF8" i="1"/>
  <c r="BE8" i="1"/>
  <c r="BD8" i="1"/>
  <c r="BC8" i="1"/>
  <c r="AZ8" i="1"/>
  <c r="AY8" i="1"/>
  <c r="AX8" i="1"/>
  <c r="W8" i="1"/>
  <c r="V8" i="1"/>
  <c r="U8" i="1"/>
  <c r="T8" i="1"/>
  <c r="M8" i="1"/>
  <c r="AV8" i="1" s="1"/>
  <c r="L8" i="1"/>
  <c r="AU8" i="1" s="1"/>
  <c r="K8" i="1"/>
  <c r="AT8" i="1" s="1"/>
  <c r="J8" i="1"/>
  <c r="AS8" i="1" s="1"/>
  <c r="BU7" i="1"/>
  <c r="BK7" i="1"/>
  <c r="BF7" i="1"/>
  <c r="BE7" i="1"/>
  <c r="BD7" i="1"/>
  <c r="BC7" i="1"/>
  <c r="AZ7" i="1"/>
  <c r="AV7" i="1"/>
  <c r="AU7" i="1"/>
  <c r="AT7" i="1"/>
  <c r="AS7" i="1"/>
  <c r="AP7" i="1"/>
  <c r="AL7" i="1"/>
  <c r="AQ7" i="1" s="1"/>
  <c r="AK7" i="1"/>
  <c r="AJ7" i="1"/>
  <c r="AO7" i="1" s="1"/>
  <c r="AI7" i="1"/>
  <c r="AN7" i="1" s="1"/>
  <c r="AB7" i="1"/>
  <c r="AA7" i="1"/>
  <c r="Z7" i="1"/>
  <c r="Y7" i="1"/>
  <c r="W7" i="1"/>
  <c r="V7" i="1"/>
  <c r="U7" i="1"/>
  <c r="T7" i="1"/>
  <c r="M7" i="1"/>
  <c r="L7" i="1"/>
  <c r="K7" i="1"/>
  <c r="AY7" i="1" s="1"/>
  <c r="J7" i="1"/>
  <c r="AX7" i="1" s="1"/>
  <c r="BU6" i="1"/>
  <c r="BK6" i="1"/>
  <c r="BF6" i="1"/>
  <c r="F27" i="1" s="1"/>
  <c r="BE6" i="1"/>
  <c r="BD6" i="1"/>
  <c r="BC6" i="1"/>
  <c r="AT6" i="1"/>
  <c r="AS6" i="1"/>
  <c r="W6" i="1"/>
  <c r="V6" i="1"/>
  <c r="U6" i="1"/>
  <c r="T6" i="1"/>
  <c r="M6" i="1"/>
  <c r="AV6" i="1" s="1"/>
  <c r="L6" i="1"/>
  <c r="AK6" i="1" s="1"/>
  <c r="AP6" i="1" s="1"/>
  <c r="K6" i="1"/>
  <c r="AY6" i="1" s="1"/>
  <c r="J6" i="1"/>
  <c r="AX6" i="1" s="1"/>
  <c r="C6" i="1"/>
  <c r="BU5" i="1"/>
  <c r="BS5" i="1" s="1"/>
  <c r="BT5" i="1"/>
  <c r="BR5" i="1"/>
  <c r="BK5" i="1"/>
  <c r="BI5" i="1" s="1"/>
  <c r="BF5" i="1"/>
  <c r="BE5" i="1"/>
  <c r="BD5" i="1"/>
  <c r="BC5" i="1"/>
  <c r="C27" i="1" s="1"/>
  <c r="AU5" i="1"/>
  <c r="AS5" i="1"/>
  <c r="AP5" i="1"/>
  <c r="AK5" i="1"/>
  <c r="AI5" i="1"/>
  <c r="AN5" i="1" s="1"/>
  <c r="W5" i="1"/>
  <c r="V5" i="1"/>
  <c r="U5" i="1"/>
  <c r="T5" i="1"/>
  <c r="M5" i="1"/>
  <c r="D25" i="1" s="1"/>
  <c r="K5" i="1"/>
  <c r="AT5" i="1" s="1"/>
  <c r="J5" i="1"/>
  <c r="F5" i="1"/>
  <c r="E5" i="1"/>
  <c r="D5" i="1"/>
  <c r="BU4" i="1"/>
  <c r="BT4" i="1"/>
  <c r="BY4" i="1" s="1"/>
  <c r="BY5" i="1" s="1"/>
  <c r="BS4" i="1"/>
  <c r="BR4" i="1"/>
  <c r="BW4" i="1" s="1"/>
  <c r="BW5" i="1" s="1"/>
  <c r="BK4" i="1"/>
  <c r="BJ4" i="1"/>
  <c r="BI4" i="1"/>
  <c r="BH4" i="1"/>
  <c r="BM4" i="1" s="1"/>
  <c r="BF4" i="1"/>
  <c r="BE4" i="1"/>
  <c r="BD4" i="1"/>
  <c r="BC4" i="1"/>
  <c r="AZ4" i="1"/>
  <c r="AY4" i="1"/>
  <c r="AX4" i="1"/>
  <c r="AV4" i="1"/>
  <c r="AU4" i="1"/>
  <c r="AT4" i="1"/>
  <c r="AS4" i="1"/>
  <c r="AP4" i="1"/>
  <c r="AN4" i="1"/>
  <c r="AL4" i="1"/>
  <c r="AQ4" i="1" s="1"/>
  <c r="AK4" i="1"/>
  <c r="AJ4" i="1"/>
  <c r="AO4" i="1" s="1"/>
  <c r="AI4" i="1"/>
  <c r="AB4" i="1"/>
  <c r="AA4" i="1"/>
  <c r="Z4" i="1"/>
  <c r="Y4" i="1"/>
  <c r="W4" i="1"/>
  <c r="V4" i="1"/>
  <c r="U4" i="1"/>
  <c r="T4" i="1"/>
  <c r="M4" i="1"/>
  <c r="BZ3" i="1"/>
  <c r="BZ4" i="1" s="1"/>
  <c r="BY3" i="1"/>
  <c r="BX3" i="1"/>
  <c r="BW3" i="1"/>
  <c r="BP3" i="1"/>
  <c r="BP4" i="1" s="1"/>
  <c r="BP5" i="1" s="1"/>
  <c r="BP6" i="1" s="1"/>
  <c r="BP7" i="1" s="1"/>
  <c r="BP8" i="1" s="1"/>
  <c r="BP9" i="1" s="1"/>
  <c r="BP10" i="1" s="1"/>
  <c r="BP11" i="1" s="1"/>
  <c r="BP12" i="1" s="1"/>
  <c r="BP13" i="1" s="1"/>
  <c r="BP14" i="1" s="1"/>
  <c r="BP15" i="1" s="1"/>
  <c r="BP16" i="1" s="1"/>
  <c r="BP17" i="1" s="1"/>
  <c r="BP18" i="1" s="1"/>
  <c r="BN3" i="1"/>
  <c r="BN4" i="1" s="1"/>
  <c r="BN5" i="1" s="1"/>
  <c r="H3" i="1"/>
  <c r="BY2" i="1"/>
  <c r="BX2" i="1"/>
  <c r="BT2" i="1"/>
  <c r="BS2" i="1"/>
  <c r="BO2" i="1"/>
  <c r="BM2" i="1"/>
  <c r="BJ2" i="1"/>
  <c r="BI2" i="1"/>
  <c r="BE2" i="1"/>
  <c r="AZ2" i="1"/>
  <c r="AY2" i="1"/>
  <c r="AX2" i="1"/>
  <c r="AV2" i="1"/>
  <c r="AU2" i="1"/>
  <c r="AT2" i="1"/>
  <c r="AL2" i="1"/>
  <c r="AQ2" i="1" s="1"/>
  <c r="AD2" i="1"/>
  <c r="AI2" i="1" s="1"/>
  <c r="AN2" i="1" s="1"/>
  <c r="AB2" i="1"/>
  <c r="AA2" i="1"/>
  <c r="AF2" i="1" s="1"/>
  <c r="AK2" i="1" s="1"/>
  <c r="AP2" i="1" s="1"/>
  <c r="T2" i="1"/>
  <c r="R2" i="1"/>
  <c r="W2" i="1" s="1"/>
  <c r="Q2" i="1"/>
  <c r="M2" i="1"/>
  <c r="L2" i="1"/>
  <c r="V2" i="1" s="1"/>
  <c r="K2" i="1"/>
  <c r="BD2" i="1" s="1"/>
  <c r="J2" i="1"/>
  <c r="BW2" i="1" s="1"/>
  <c r="C63" i="7"/>
  <c r="A11" i="18"/>
  <c r="X5" i="20" l="1"/>
  <c r="K6" i="20"/>
  <c r="Z6" i="20"/>
  <c r="M7" i="20"/>
  <c r="O7" i="20"/>
  <c r="AA6" i="20"/>
  <c r="L10" i="20"/>
  <c r="Y9" i="20"/>
  <c r="J5" i="20"/>
  <c r="AA5" i="20"/>
  <c r="B39" i="20"/>
  <c r="B40" i="20"/>
  <c r="B41" i="20"/>
  <c r="B42" i="20"/>
  <c r="B44" i="20"/>
  <c r="A6" i="1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F41" i="11"/>
  <c r="B39" i="14"/>
  <c r="G41" i="11"/>
  <c r="C39" i="14"/>
  <c r="BM5" i="1"/>
  <c r="BM6" i="1" s="1"/>
  <c r="BM7" i="1" s="1"/>
  <c r="BM8" i="1" s="1"/>
  <c r="BM9" i="1" s="1"/>
  <c r="BM10" i="1" s="1"/>
  <c r="BM11" i="1" s="1"/>
  <c r="BM12" i="1" s="1"/>
  <c r="BM13" i="1" s="1"/>
  <c r="BM14" i="1" s="1"/>
  <c r="BM15" i="1" s="1"/>
  <c r="BM16" i="1" s="1"/>
  <c r="BM17" i="1" s="1"/>
  <c r="BM18" i="1" s="1"/>
  <c r="BP19" i="1"/>
  <c r="BP20" i="1" s="1"/>
  <c r="BP21" i="1" s="1"/>
  <c r="BP22" i="1" s="1"/>
  <c r="BP23" i="1" s="1"/>
  <c r="BP24" i="1" s="1"/>
  <c r="BP25" i="1" s="1"/>
  <c r="BP26" i="1" s="1"/>
  <c r="BP27" i="1" s="1"/>
  <c r="BP28" i="1" s="1"/>
  <c r="BP29" i="1" s="1"/>
  <c r="BP30" i="1" s="1"/>
  <c r="BP31" i="1" s="1"/>
  <c r="BP32" i="1" s="1"/>
  <c r="BP33" i="1" s="1"/>
  <c r="BP34" i="1" s="1"/>
  <c r="BP35" i="1" s="1"/>
  <c r="BP36" i="1" s="1"/>
  <c r="BP37" i="1" s="1"/>
  <c r="BP38" i="1" s="1"/>
  <c r="BP39" i="1" s="1"/>
  <c r="BP40" i="1" s="1"/>
  <c r="BP41" i="1" s="1"/>
  <c r="BP42" i="1" s="1"/>
  <c r="BP43" i="1" s="1"/>
  <c r="BP44" i="1" s="1"/>
  <c r="BP45" i="1" s="1"/>
  <c r="BP46" i="1" s="1"/>
  <c r="BP47" i="1" s="1"/>
  <c r="BP48" i="1" s="1"/>
  <c r="BP49" i="1" s="1"/>
  <c r="BP50" i="1" s="1"/>
  <c r="BP51" i="1" s="1"/>
  <c r="BP52" i="1" s="1"/>
  <c r="BP53" i="1" s="1"/>
  <c r="BP54" i="1" s="1"/>
  <c r="BP55" i="1" s="1"/>
  <c r="BP56" i="1" s="1"/>
  <c r="BP57" i="1" s="1"/>
  <c r="BP58" i="1" s="1"/>
  <c r="BP59" i="1" s="1"/>
  <c r="BP60" i="1" s="1"/>
  <c r="BP61" i="1" s="1"/>
  <c r="BP62" i="1" s="1"/>
  <c r="BP63" i="1" s="1"/>
  <c r="BP64" i="1" s="1"/>
  <c r="BP65" i="1" s="1"/>
  <c r="BP66" i="1" s="1"/>
  <c r="BP67" i="1" s="1"/>
  <c r="BP68" i="1" s="1"/>
  <c r="BP69" i="1" s="1"/>
  <c r="BP70" i="1" s="1"/>
  <c r="BP71" i="1" s="1"/>
  <c r="BP72" i="1" s="1"/>
  <c r="BP73" i="1" s="1"/>
  <c r="BP74" i="1" s="1"/>
  <c r="BP75" i="1" s="1"/>
  <c r="BP76" i="1" s="1"/>
  <c r="BP77" i="1" s="1"/>
  <c r="BP78" i="1" s="1"/>
  <c r="BP79" i="1" s="1"/>
  <c r="BP80" i="1" s="1"/>
  <c r="BP81" i="1" s="1"/>
  <c r="BP82" i="1" s="1"/>
  <c r="BP83" i="1" s="1"/>
  <c r="BP84" i="1" s="1"/>
  <c r="BP85" i="1" s="1"/>
  <c r="BP86" i="1" s="1"/>
  <c r="BP87" i="1" s="1"/>
  <c r="BJ11" i="1"/>
  <c r="BI11" i="1"/>
  <c r="BH11" i="1"/>
  <c r="BR27" i="1"/>
  <c r="BT27" i="1"/>
  <c r="BS27" i="1"/>
  <c r="AZ29" i="1"/>
  <c r="AU29" i="1"/>
  <c r="AU38" i="1"/>
  <c r="AZ38" i="1"/>
  <c r="BS72" i="1"/>
  <c r="BR72" i="1"/>
  <c r="AY92" i="1"/>
  <c r="AT92" i="1"/>
  <c r="AJ92" i="1"/>
  <c r="AO92" i="1" s="1"/>
  <c r="BH37" i="1"/>
  <c r="BJ37" i="1"/>
  <c r="BI37" i="1"/>
  <c r="AS49" i="1"/>
  <c r="AI49" i="1"/>
  <c r="AN49" i="1" s="1"/>
  <c r="AX49" i="1"/>
  <c r="AY77" i="1"/>
  <c r="AT77" i="1"/>
  <c r="AJ77" i="1"/>
  <c r="AO77" i="1" s="1"/>
  <c r="O2" i="1"/>
  <c r="BX4" i="1"/>
  <c r="BX5" i="1" s="1"/>
  <c r="AU6" i="1"/>
  <c r="BJ7" i="1"/>
  <c r="BI7" i="1"/>
  <c r="BH7" i="1"/>
  <c r="AK8" i="1"/>
  <c r="AP8" i="1" s="1"/>
  <c r="BS8" i="1"/>
  <c r="BT9" i="1"/>
  <c r="BJ10" i="1"/>
  <c r="BI10" i="1"/>
  <c r="BH10" i="1"/>
  <c r="AZ11" i="1"/>
  <c r="BT13" i="1"/>
  <c r="AV17" i="1"/>
  <c r="AU18" i="1"/>
  <c r="AS22" i="1"/>
  <c r="AI22" i="1"/>
  <c r="AN22" i="1" s="1"/>
  <c r="AX22" i="1"/>
  <c r="AZ23" i="1"/>
  <c r="BT23" i="1"/>
  <c r="BS23" i="1"/>
  <c r="BR23" i="1"/>
  <c r="BS28" i="1"/>
  <c r="BR28" i="1"/>
  <c r="BT28" i="1"/>
  <c r="AS40" i="1"/>
  <c r="AI40" i="1"/>
  <c r="AN40" i="1" s="1"/>
  <c r="AX40" i="1"/>
  <c r="AY44" i="1"/>
  <c r="AX48" i="1"/>
  <c r="AS48" i="1"/>
  <c r="AI48" i="1"/>
  <c r="AN48" i="1" s="1"/>
  <c r="AY55" i="1"/>
  <c r="AJ55" i="1"/>
  <c r="AO55" i="1" s="1"/>
  <c r="BT58" i="1"/>
  <c r="BR58" i="1"/>
  <c r="AY63" i="1"/>
  <c r="AT63" i="1"/>
  <c r="BS29" i="1"/>
  <c r="BR29" i="1"/>
  <c r="BT29" i="1"/>
  <c r="AX58" i="1"/>
  <c r="AS58" i="1"/>
  <c r="AI58" i="1"/>
  <c r="AN58" i="1" s="1"/>
  <c r="BT12" i="1"/>
  <c r="BS12" i="1"/>
  <c r="BR12" i="1"/>
  <c r="AZ13" i="1"/>
  <c r="AV18" i="1"/>
  <c r="AX18" i="1"/>
  <c r="BH23" i="1"/>
  <c r="BJ23" i="1"/>
  <c r="AY24" i="1"/>
  <c r="AU32" i="1"/>
  <c r="AZ32" i="1"/>
  <c r="AY43" i="1"/>
  <c r="AT43" i="1"/>
  <c r="AJ43" i="1"/>
  <c r="AO43" i="1" s="1"/>
  <c r="AY71" i="1"/>
  <c r="AT71" i="1"/>
  <c r="AY107" i="1"/>
  <c r="AT107" i="1"/>
  <c r="AJ107" i="1"/>
  <c r="AO107" i="1" s="1"/>
  <c r="AJ12" i="1"/>
  <c r="AO12" i="1" s="1"/>
  <c r="AK13" i="1"/>
  <c r="AP13" i="1" s="1"/>
  <c r="AU31" i="1"/>
  <c r="AZ31" i="1"/>
  <c r="AK31" i="1"/>
  <c r="AP31" i="1" s="1"/>
  <c r="BH31" i="1"/>
  <c r="BJ31" i="1"/>
  <c r="BI31" i="1"/>
  <c r="BH5" i="1"/>
  <c r="B46" i="1"/>
  <c r="B52" i="1"/>
  <c r="B48" i="1"/>
  <c r="B47" i="1"/>
  <c r="B50" i="1"/>
  <c r="B44" i="1"/>
  <c r="B43" i="1"/>
  <c r="B49" i="1"/>
  <c r="AZ6" i="1"/>
  <c r="BT8" i="1"/>
  <c r="AI11" i="1"/>
  <c r="AN11" i="1" s="1"/>
  <c r="BT11" i="1"/>
  <c r="BS11" i="1"/>
  <c r="BR11" i="1"/>
  <c r="AU15" i="1"/>
  <c r="BI15" i="1"/>
  <c r="AZ16" i="1"/>
  <c r="AZ21" i="1"/>
  <c r="AU21" i="1"/>
  <c r="AU30" i="1"/>
  <c r="AZ30" i="1"/>
  <c r="AS34" i="1"/>
  <c r="AI34" i="1"/>
  <c r="AN34" i="1" s="1"/>
  <c r="AX34" i="1"/>
  <c r="BI35" i="1"/>
  <c r="BH35" i="1"/>
  <c r="AU42" i="1"/>
  <c r="AZ42" i="1"/>
  <c r="AV45" i="1"/>
  <c r="AZ45" i="1"/>
  <c r="AX45" i="1"/>
  <c r="BR45" i="1"/>
  <c r="BS45" i="1"/>
  <c r="BT45" i="1"/>
  <c r="AU49" i="1"/>
  <c r="AK49" i="1"/>
  <c r="AP49" i="1" s="1"/>
  <c r="AX57" i="1"/>
  <c r="AV57" i="1"/>
  <c r="BT19" i="1"/>
  <c r="BR19" i="1"/>
  <c r="BS19" i="1"/>
  <c r="AX21" i="1"/>
  <c r="AS21" i="1"/>
  <c r="AI21" i="1"/>
  <c r="AN21" i="1" s="1"/>
  <c r="AV23" i="1"/>
  <c r="AY23" i="1"/>
  <c r="AL23" i="1"/>
  <c r="AQ23" i="1" s="1"/>
  <c r="BI28" i="1"/>
  <c r="BH28" i="1"/>
  <c r="AX30" i="1"/>
  <c r="AS30" i="1"/>
  <c r="AI30" i="1"/>
  <c r="AN30" i="1" s="1"/>
  <c r="AX42" i="1"/>
  <c r="AS42" i="1"/>
  <c r="AI42" i="1"/>
  <c r="AN42" i="1" s="1"/>
  <c r="BZ5" i="1"/>
  <c r="BZ6" i="1" s="1"/>
  <c r="BZ7" i="1" s="1"/>
  <c r="BZ8" i="1" s="1"/>
  <c r="BZ9" i="1" s="1"/>
  <c r="BZ10" i="1" s="1"/>
  <c r="BZ11" i="1" s="1"/>
  <c r="BZ12" i="1" s="1"/>
  <c r="BZ13" i="1" s="1"/>
  <c r="BZ14" i="1" s="1"/>
  <c r="BZ15" i="1" s="1"/>
  <c r="BZ16" i="1" s="1"/>
  <c r="BZ17" i="1" s="1"/>
  <c r="BZ18" i="1" s="1"/>
  <c r="BZ19" i="1" s="1"/>
  <c r="BZ20" i="1" s="1"/>
  <c r="BZ21" i="1" s="1"/>
  <c r="BZ22" i="1" s="1"/>
  <c r="BZ23" i="1" s="1"/>
  <c r="BZ24" i="1" s="1"/>
  <c r="BZ25" i="1" s="1"/>
  <c r="BZ26" i="1" s="1"/>
  <c r="BZ27" i="1" s="1"/>
  <c r="BZ28" i="1" s="1"/>
  <c r="BZ29" i="1" s="1"/>
  <c r="BZ30" i="1" s="1"/>
  <c r="BZ31" i="1" s="1"/>
  <c r="BZ32" i="1" s="1"/>
  <c r="BZ33" i="1" s="1"/>
  <c r="BZ34" i="1" s="1"/>
  <c r="BZ35" i="1" s="1"/>
  <c r="BZ36" i="1" s="1"/>
  <c r="BZ37" i="1" s="1"/>
  <c r="BZ38" i="1" s="1"/>
  <c r="BZ39" i="1" s="1"/>
  <c r="BZ40" i="1" s="1"/>
  <c r="BZ41" i="1" s="1"/>
  <c r="BZ42" i="1" s="1"/>
  <c r="BZ43" i="1" s="1"/>
  <c r="BZ44" i="1" s="1"/>
  <c r="BZ45" i="1" s="1"/>
  <c r="AV5" i="1"/>
  <c r="BJ5" i="1"/>
  <c r="AI6" i="1"/>
  <c r="AN6" i="1" s="1"/>
  <c r="BT6" i="1"/>
  <c r="BY6" i="1" s="1"/>
  <c r="BY7" i="1" s="1"/>
  <c r="BY8" i="1" s="1"/>
  <c r="BY9" i="1" s="1"/>
  <c r="BY10" i="1" s="1"/>
  <c r="BY11" i="1" s="1"/>
  <c r="BY12" i="1" s="1"/>
  <c r="BY13" i="1" s="1"/>
  <c r="BY14" i="1" s="1"/>
  <c r="BY15" i="1" s="1"/>
  <c r="BY16" i="1" s="1"/>
  <c r="BY17" i="1" s="1"/>
  <c r="BY18" i="1" s="1"/>
  <c r="BY19" i="1" s="1"/>
  <c r="BY20" i="1" s="1"/>
  <c r="BY21" i="1" s="1"/>
  <c r="BY22" i="1" s="1"/>
  <c r="BY23" i="1" s="1"/>
  <c r="BY24" i="1" s="1"/>
  <c r="BY25" i="1" s="1"/>
  <c r="BY26" i="1" s="1"/>
  <c r="BY27" i="1" s="1"/>
  <c r="BY28" i="1" s="1"/>
  <c r="BY29" i="1" s="1"/>
  <c r="BY30" i="1" s="1"/>
  <c r="BY31" i="1" s="1"/>
  <c r="BY32" i="1" s="1"/>
  <c r="BY33" i="1" s="1"/>
  <c r="BY34" i="1" s="1"/>
  <c r="BY35" i="1" s="1"/>
  <c r="BY36" i="1" s="1"/>
  <c r="BY37" i="1" s="1"/>
  <c r="BY38" i="1" s="1"/>
  <c r="BY39" i="1" s="1"/>
  <c r="BY40" i="1" s="1"/>
  <c r="BY41" i="1" s="1"/>
  <c r="BY42" i="1" s="1"/>
  <c r="BY43" i="1" s="1"/>
  <c r="BY44" i="1" s="1"/>
  <c r="BY45" i="1" s="1"/>
  <c r="BS6" i="1"/>
  <c r="BR6" i="1"/>
  <c r="BW6" i="1" s="1"/>
  <c r="BW7" i="1" s="1"/>
  <c r="BW8" i="1" s="1"/>
  <c r="BW9" i="1" s="1"/>
  <c r="BW10" i="1" s="1"/>
  <c r="BW11" i="1" s="1"/>
  <c r="BW12" i="1" s="1"/>
  <c r="BW13" i="1" s="1"/>
  <c r="BW14" i="1" s="1"/>
  <c r="BW15" i="1" s="1"/>
  <c r="BW16" i="1" s="1"/>
  <c r="BW17" i="1" s="1"/>
  <c r="BW18" i="1" s="1"/>
  <c r="BW19" i="1" s="1"/>
  <c r="BW20" i="1" s="1"/>
  <c r="BW21" i="1" s="1"/>
  <c r="BW22" i="1" s="1"/>
  <c r="BW23" i="1" s="1"/>
  <c r="BW24" i="1" s="1"/>
  <c r="BW25" i="1" s="1"/>
  <c r="BW26" i="1" s="1"/>
  <c r="BW27" i="1" s="1"/>
  <c r="BW28" i="1" s="1"/>
  <c r="BW29" i="1" s="1"/>
  <c r="BW30" i="1" s="1"/>
  <c r="BW31" i="1" s="1"/>
  <c r="BW32" i="1" s="1"/>
  <c r="BW33" i="1" s="1"/>
  <c r="BW34" i="1" s="1"/>
  <c r="BW35" i="1" s="1"/>
  <c r="BW36" i="1" s="1"/>
  <c r="BW37" i="1" s="1"/>
  <c r="BW38" i="1" s="1"/>
  <c r="BW39" i="1" s="1"/>
  <c r="BW40" i="1" s="1"/>
  <c r="BW41" i="1" s="1"/>
  <c r="BW42" i="1" s="1"/>
  <c r="BW43" i="1" s="1"/>
  <c r="BW44" i="1" s="1"/>
  <c r="BW45" i="1" s="1"/>
  <c r="AJ11" i="1"/>
  <c r="AO11" i="1" s="1"/>
  <c r="AS12" i="1"/>
  <c r="BJ12" i="1"/>
  <c r="BI12" i="1"/>
  <c r="BH12" i="1"/>
  <c r="F13" i="1"/>
  <c r="BI14" i="1"/>
  <c r="BJ15" i="1"/>
  <c r="AK16" i="1"/>
  <c r="AP16" i="1" s="1"/>
  <c r="BT16" i="1"/>
  <c r="BS16" i="1"/>
  <c r="BR16" i="1"/>
  <c r="AJ20" i="1"/>
  <c r="AO20" i="1" s="1"/>
  <c r="BI21" i="1"/>
  <c r="BH21" i="1"/>
  <c r="C24" i="1"/>
  <c r="AZ28" i="1"/>
  <c r="AK28" i="1"/>
  <c r="AP28" i="1" s="1"/>
  <c r="BS35" i="1"/>
  <c r="BR35" i="1"/>
  <c r="BT35" i="1"/>
  <c r="AZ40" i="1"/>
  <c r="AK40" i="1"/>
  <c r="AP40" i="1" s="1"/>
  <c r="AZ44" i="1"/>
  <c r="AV44" i="1"/>
  <c r="AV47" i="1"/>
  <c r="AL47" i="1"/>
  <c r="AQ47" i="1" s="1"/>
  <c r="AZ47" i="1"/>
  <c r="AX53" i="1"/>
  <c r="AI53" i="1"/>
  <c r="AN53" i="1" s="1"/>
  <c r="AV55" i="1"/>
  <c r="AX55" i="1"/>
  <c r="BU55" i="1"/>
  <c r="BK55" i="1"/>
  <c r="E26" i="1"/>
  <c r="C9" i="1"/>
  <c r="C26" i="1" s="1"/>
  <c r="AX19" i="1"/>
  <c r="AV19" i="1"/>
  <c r="AL19" i="1"/>
  <c r="AQ19" i="1" s="1"/>
  <c r="F45" i="1"/>
  <c r="D45" i="1"/>
  <c r="AY17" i="1"/>
  <c r="AY19" i="1"/>
  <c r="BS22" i="1"/>
  <c r="BR22" i="1"/>
  <c r="AX24" i="1"/>
  <c r="C25" i="1"/>
  <c r="AK29" i="1"/>
  <c r="AP29" i="1" s="1"/>
  <c r="AZ34" i="1"/>
  <c r="AK34" i="1"/>
  <c r="AP34" i="1" s="1"/>
  <c r="AX38" i="1"/>
  <c r="AS38" i="1"/>
  <c r="AI38" i="1"/>
  <c r="AN38" i="1" s="1"/>
  <c r="AU39" i="1"/>
  <c r="AZ39" i="1"/>
  <c r="AK39" i="1"/>
  <c r="AP39" i="1" s="1"/>
  <c r="BH39" i="1"/>
  <c r="BJ39" i="1"/>
  <c r="BI39" i="1"/>
  <c r="BS42" i="1"/>
  <c r="BR42" i="1"/>
  <c r="AL51" i="1"/>
  <c r="AQ51" i="1" s="1"/>
  <c r="AV51" i="1"/>
  <c r="AY51" i="1"/>
  <c r="AX51" i="1"/>
  <c r="AL53" i="1"/>
  <c r="AQ53" i="1" s="1"/>
  <c r="BJ6" i="1"/>
  <c r="BH6" i="1"/>
  <c r="BI6" i="1"/>
  <c r="BN6" i="1" s="1"/>
  <c r="BN7" i="1" s="1"/>
  <c r="BN8" i="1" s="1"/>
  <c r="BN9" i="1" s="1"/>
  <c r="BN10" i="1" s="1"/>
  <c r="BN11" i="1" s="1"/>
  <c r="BN12" i="1" s="1"/>
  <c r="BN13" i="1" s="1"/>
  <c r="BN14" i="1" s="1"/>
  <c r="BN15" i="1" s="1"/>
  <c r="BN16" i="1" s="1"/>
  <c r="BN17" i="1" s="1"/>
  <c r="BN18" i="1" s="1"/>
  <c r="F9" i="1"/>
  <c r="F26" i="1" s="1"/>
  <c r="AI12" i="1"/>
  <c r="AN12" i="1" s="1"/>
  <c r="BJ16" i="1"/>
  <c r="BI16" i="1"/>
  <c r="BH16" i="1"/>
  <c r="AV24" i="1"/>
  <c r="AZ24" i="1"/>
  <c r="E24" i="1"/>
  <c r="D27" i="1"/>
  <c r="AX5" i="1"/>
  <c r="AY5" i="1"/>
  <c r="AJ6" i="1"/>
  <c r="AO6" i="1" s="1"/>
  <c r="BI9" i="1"/>
  <c r="AT12" i="1"/>
  <c r="AS13" i="1"/>
  <c r="AI13" i="1"/>
  <c r="AN13" i="1" s="1"/>
  <c r="C13" i="1"/>
  <c r="AU13" i="1"/>
  <c r="BI13" i="1"/>
  <c r="BR2" i="1"/>
  <c r="AS2" i="1"/>
  <c r="BC2" i="1"/>
  <c r="BH2" i="1"/>
  <c r="Y2" i="1"/>
  <c r="AL5" i="1"/>
  <c r="AQ5" i="1" s="1"/>
  <c r="AZ5" i="1"/>
  <c r="BT7" i="1"/>
  <c r="BS7" i="1"/>
  <c r="BR7" i="1"/>
  <c r="BI8" i="1"/>
  <c r="D9" i="1"/>
  <c r="D26" i="1" s="1"/>
  <c r="BJ9" i="1"/>
  <c r="BT10" i="1"/>
  <c r="BS10" i="1"/>
  <c r="BR10" i="1"/>
  <c r="AT13" i="1"/>
  <c r="AJ13" i="1"/>
  <c r="AO13" i="1" s="1"/>
  <c r="D13" i="1"/>
  <c r="AX13" i="1"/>
  <c r="BJ13" i="1"/>
  <c r="AZ17" i="1"/>
  <c r="AL17" i="1"/>
  <c r="AQ17" i="1" s="1"/>
  <c r="AY18" i="1"/>
  <c r="AK18" i="1"/>
  <c r="AP18" i="1" s="1"/>
  <c r="AZ19" i="1"/>
  <c r="BS21" i="1"/>
  <c r="BT21" i="1"/>
  <c r="AK23" i="1"/>
  <c r="AP23" i="1" s="1"/>
  <c r="BH27" i="1"/>
  <c r="BI27" i="1"/>
  <c r="AX32" i="1"/>
  <c r="AS32" i="1"/>
  <c r="AI32" i="1"/>
  <c r="AN32" i="1" s="1"/>
  <c r="AU33" i="1"/>
  <c r="AZ33" i="1"/>
  <c r="AK33" i="1"/>
  <c r="AP33" i="1" s="1"/>
  <c r="BH33" i="1"/>
  <c r="BJ33" i="1"/>
  <c r="BI33" i="1"/>
  <c r="AK38" i="1"/>
  <c r="AP38" i="1" s="1"/>
  <c r="AY41" i="1"/>
  <c r="AV41" i="1"/>
  <c r="AL41" i="1"/>
  <c r="AQ41" i="1" s="1"/>
  <c r="AZ41" i="1"/>
  <c r="AV52" i="1"/>
  <c r="AL52" i="1"/>
  <c r="AQ52" i="1" s="1"/>
  <c r="AZ52" i="1"/>
  <c r="AY52" i="1"/>
  <c r="BU52" i="1"/>
  <c r="BK52" i="1"/>
  <c r="AS53" i="1"/>
  <c r="BT72" i="1"/>
  <c r="P2" i="1"/>
  <c r="Z2" i="1"/>
  <c r="AL8" i="1"/>
  <c r="AQ8" i="1" s="1"/>
  <c r="AL9" i="1"/>
  <c r="AQ9" i="1" s="1"/>
  <c r="AL13" i="1"/>
  <c r="AQ13" i="1" s="1"/>
  <c r="AL14" i="1"/>
  <c r="AQ14" i="1" s="1"/>
  <c r="AL15" i="1"/>
  <c r="AQ15" i="1" s="1"/>
  <c r="AI17" i="1"/>
  <c r="AN17" i="1" s="1"/>
  <c r="AI18" i="1"/>
  <c r="AN18" i="1" s="1"/>
  <c r="AI19" i="1"/>
  <c r="AN19" i="1" s="1"/>
  <c r="AI20" i="1"/>
  <c r="AN20" i="1" s="1"/>
  <c r="AI25" i="1"/>
  <c r="AN25" i="1" s="1"/>
  <c r="AX25" i="1"/>
  <c r="AT28" i="1"/>
  <c r="BR34" i="1"/>
  <c r="AS35" i="1"/>
  <c r="AK37" i="1"/>
  <c r="AP37" i="1" s="1"/>
  <c r="AZ37" i="1"/>
  <c r="BT43" i="1"/>
  <c r="BT49" i="1"/>
  <c r="BR49" i="1"/>
  <c r="AY53" i="1"/>
  <c r="AT53" i="1"/>
  <c r="AJ53" i="1"/>
  <c r="AO53" i="1" s="1"/>
  <c r="AS56" i="1"/>
  <c r="AS63" i="1"/>
  <c r="AS72" i="1"/>
  <c r="AX72" i="1"/>
  <c r="AI72" i="1"/>
  <c r="AN72" i="1" s="1"/>
  <c r="AY76" i="1"/>
  <c r="AJ76" i="1"/>
  <c r="AO76" i="1" s="1"/>
  <c r="AT76" i="1"/>
  <c r="BT96" i="1"/>
  <c r="BS96" i="1"/>
  <c r="BR96" i="1"/>
  <c r="BT100" i="1"/>
  <c r="BS100" i="1"/>
  <c r="BR100" i="1"/>
  <c r="D24" i="1"/>
  <c r="BR24" i="1"/>
  <c r="AT26" i="1"/>
  <c r="AT29" i="1"/>
  <c r="BS30" i="1"/>
  <c r="BR30" i="1"/>
  <c r="BS32" i="1"/>
  <c r="BR32" i="1"/>
  <c r="AI35" i="1"/>
  <c r="AN35" i="1" s="1"/>
  <c r="AS37" i="1"/>
  <c r="AI37" i="1"/>
  <c r="AN37" i="1" s="1"/>
  <c r="BS38" i="1"/>
  <c r="BR38" i="1"/>
  <c r="BH40" i="1"/>
  <c r="AX60" i="1"/>
  <c r="AS60" i="1"/>
  <c r="AI60" i="1"/>
  <c r="AN60" i="1" s="1"/>
  <c r="AX62" i="1"/>
  <c r="AS62" i="1"/>
  <c r="AI62" i="1"/>
  <c r="AN62" i="1" s="1"/>
  <c r="BH62" i="1"/>
  <c r="BJ62" i="1"/>
  <c r="BI62" i="1"/>
  <c r="AX63" i="1"/>
  <c r="AZ74" i="1"/>
  <c r="AU74" i="1"/>
  <c r="AK74" i="1"/>
  <c r="AP74" i="1" s="1"/>
  <c r="AL91" i="1"/>
  <c r="AQ91" i="1" s="1"/>
  <c r="AZ91" i="1"/>
  <c r="AX91" i="1"/>
  <c r="AY91" i="1"/>
  <c r="AV91" i="1"/>
  <c r="BK91" i="1"/>
  <c r="BU91" i="1"/>
  <c r="AX129" i="1"/>
  <c r="AS129" i="1"/>
  <c r="AI129" i="1"/>
  <c r="AN129" i="1" s="1"/>
  <c r="AL6" i="1"/>
  <c r="AQ6" i="1" s="1"/>
  <c r="AL11" i="1"/>
  <c r="AQ11" i="1" s="1"/>
  <c r="AL12" i="1"/>
  <c r="AQ12" i="1" s="1"/>
  <c r="AX20" i="1"/>
  <c r="AS24" i="1"/>
  <c r="BS24" i="1"/>
  <c r="BI29" i="1"/>
  <c r="BH29" i="1"/>
  <c r="BH41" i="1"/>
  <c r="AX44" i="1"/>
  <c r="AS46" i="1"/>
  <c r="AI46" i="1"/>
  <c r="AN46" i="1" s="1"/>
  <c r="AK47" i="1"/>
  <c r="AP47" i="1" s="1"/>
  <c r="AJ66" i="1"/>
  <c r="AO66" i="1" s="1"/>
  <c r="BI73" i="1"/>
  <c r="BJ73" i="1"/>
  <c r="BH73" i="1"/>
  <c r="AE2" i="1"/>
  <c r="AJ2" i="1" s="1"/>
  <c r="AO2" i="1" s="1"/>
  <c r="BN2" i="1"/>
  <c r="E25" i="1"/>
  <c r="AJ5" i="1"/>
  <c r="AO5" i="1" s="1"/>
  <c r="AI8" i="1"/>
  <c r="AN8" i="1" s="1"/>
  <c r="AI9" i="1"/>
  <c r="AN9" i="1" s="1"/>
  <c r="AI14" i="1"/>
  <c r="AN14" i="1" s="1"/>
  <c r="AI15" i="1"/>
  <c r="AN15" i="1" s="1"/>
  <c r="AT22" i="1"/>
  <c r="AI26" i="1"/>
  <c r="AN26" i="1" s="1"/>
  <c r="AI29" i="1"/>
  <c r="AN29" i="1" s="1"/>
  <c r="AY29" i="1"/>
  <c r="BJ41" i="1"/>
  <c r="BJ49" i="1"/>
  <c r="BI49" i="1"/>
  <c r="AZ50" i="1"/>
  <c r="AK50" i="1"/>
  <c r="AP50" i="1" s="1"/>
  <c r="BR62" i="1"/>
  <c r="BT62" i="1"/>
  <c r="BS62" i="1"/>
  <c r="AY69" i="1"/>
  <c r="AT69" i="1"/>
  <c r="BI70" i="1"/>
  <c r="BH70" i="1"/>
  <c r="AZ87" i="1"/>
  <c r="AU87" i="1"/>
  <c r="AK87" i="1"/>
  <c r="AP87" i="1" s="1"/>
  <c r="BH103" i="1"/>
  <c r="AL20" i="1"/>
  <c r="AQ20" i="1" s="1"/>
  <c r="U2" i="1"/>
  <c r="H4" i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198" i="1" s="1"/>
  <c r="H199" i="1" s="1"/>
  <c r="H200" i="1" s="1"/>
  <c r="H201" i="1" s="1"/>
  <c r="H202" i="1" s="1"/>
  <c r="H203" i="1" s="1"/>
  <c r="H204" i="1" s="1"/>
  <c r="H205" i="1" s="1"/>
  <c r="H206" i="1" s="1"/>
  <c r="H207" i="1" s="1"/>
  <c r="H208" i="1" s="1"/>
  <c r="H209" i="1" s="1"/>
  <c r="H210" i="1" s="1"/>
  <c r="H211" i="1" s="1"/>
  <c r="H212" i="1" s="1"/>
  <c r="H213" i="1" s="1"/>
  <c r="H214" i="1" s="1"/>
  <c r="H215" i="1" s="1"/>
  <c r="H216" i="1" s="1"/>
  <c r="H217" i="1" s="1"/>
  <c r="H218" i="1" s="1"/>
  <c r="H219" i="1" s="1"/>
  <c r="H220" i="1" s="1"/>
  <c r="H221" i="1" s="1"/>
  <c r="H222" i="1" s="1"/>
  <c r="H223" i="1" s="1"/>
  <c r="H224" i="1" s="1"/>
  <c r="H225" i="1" s="1"/>
  <c r="H226" i="1" s="1"/>
  <c r="BO3" i="1"/>
  <c r="BO4" i="1" s="1"/>
  <c r="AJ8" i="1"/>
  <c r="AO8" i="1" s="1"/>
  <c r="AJ9" i="1"/>
  <c r="AO9" i="1" s="1"/>
  <c r="AJ14" i="1"/>
  <c r="AO14" i="1" s="1"/>
  <c r="AJ15" i="1"/>
  <c r="AO15" i="1" s="1"/>
  <c r="BK19" i="1"/>
  <c r="AI24" i="1"/>
  <c r="AN24" i="1" s="1"/>
  <c r="AJ26" i="1"/>
  <c r="AO26" i="1" s="1"/>
  <c r="BI30" i="1"/>
  <c r="BH30" i="1"/>
  <c r="BI32" i="1"/>
  <c r="BH32" i="1"/>
  <c r="BI38" i="1"/>
  <c r="BH38" i="1"/>
  <c r="BI42" i="1"/>
  <c r="BH42" i="1"/>
  <c r="AX52" i="1"/>
  <c r="AS52" i="1"/>
  <c r="BH59" i="1"/>
  <c r="BI59" i="1"/>
  <c r="BI86" i="1"/>
  <c r="BH86" i="1"/>
  <c r="AX103" i="1"/>
  <c r="AS103" i="1"/>
  <c r="AI103" i="1"/>
  <c r="AN103" i="1" s="1"/>
  <c r="BJ111" i="1"/>
  <c r="BI111" i="1"/>
  <c r="BH111" i="1"/>
  <c r="AI23" i="1"/>
  <c r="AN23" i="1" s="1"/>
  <c r="AJ24" i="1"/>
  <c r="AO24" i="1" s="1"/>
  <c r="AZ25" i="1"/>
  <c r="AL29" i="1"/>
  <c r="AQ29" i="1" s="1"/>
  <c r="AL30" i="1"/>
  <c r="AQ30" i="1" s="1"/>
  <c r="AL32" i="1"/>
  <c r="AQ32" i="1" s="1"/>
  <c r="AL35" i="1"/>
  <c r="AQ35" i="1" s="1"/>
  <c r="AL38" i="1"/>
  <c r="AQ38" i="1" s="1"/>
  <c r="AI41" i="1"/>
  <c r="AN41" i="1" s="1"/>
  <c r="AS41" i="1"/>
  <c r="AL42" i="1"/>
  <c r="AQ42" i="1" s="1"/>
  <c r="AK43" i="1"/>
  <c r="AP43" i="1" s="1"/>
  <c r="AU43" i="1"/>
  <c r="AJ44" i="1"/>
  <c r="AO44" i="1" s="1"/>
  <c r="AT44" i="1"/>
  <c r="AI45" i="1"/>
  <c r="AN45" i="1" s="1"/>
  <c r="BU46" i="1"/>
  <c r="BK46" i="1"/>
  <c r="AY48" i="1"/>
  <c r="AJ48" i="1"/>
  <c r="AO48" i="1" s="1"/>
  <c r="AT52" i="1"/>
  <c r="AJ52" i="1"/>
  <c r="AO52" i="1" s="1"/>
  <c r="BT54" i="1"/>
  <c r="BT56" i="1"/>
  <c r="AI65" i="1"/>
  <c r="AN65" i="1" s="1"/>
  <c r="AZ66" i="1"/>
  <c r="AL66" i="1"/>
  <c r="AQ66" i="1" s="1"/>
  <c r="BR67" i="1"/>
  <c r="AS75" i="1"/>
  <c r="BR79" i="1"/>
  <c r="AY84" i="1"/>
  <c r="AT84" i="1"/>
  <c r="BT99" i="1"/>
  <c r="BS99" i="1"/>
  <c r="BS108" i="1"/>
  <c r="BR108" i="1"/>
  <c r="BT139" i="1"/>
  <c r="BS139" i="1"/>
  <c r="BR139" i="1"/>
  <c r="AJ23" i="1"/>
  <c r="AO23" i="1" s="1"/>
  <c r="AK24" i="1"/>
  <c r="AP24" i="1" s="1"/>
  <c r="AI27" i="1"/>
  <c r="AN27" i="1" s="1"/>
  <c r="AI31" i="1"/>
  <c r="AN31" i="1" s="1"/>
  <c r="AI33" i="1"/>
  <c r="AN33" i="1" s="1"/>
  <c r="AI36" i="1"/>
  <c r="AN36" i="1" s="1"/>
  <c r="AI39" i="1"/>
  <c r="AN39" i="1" s="1"/>
  <c r="AJ41" i="1"/>
  <c r="AO41" i="1" s="1"/>
  <c r="AL43" i="1"/>
  <c r="AQ43" i="1" s="1"/>
  <c r="AK44" i="1"/>
  <c r="AP44" i="1" s="1"/>
  <c r="AJ45" i="1"/>
  <c r="AO45" i="1" s="1"/>
  <c r="AT45" i="1"/>
  <c r="AY47" i="1"/>
  <c r="AJ47" i="1"/>
  <c r="AO47" i="1" s="1"/>
  <c r="AZ48" i="1"/>
  <c r="AK48" i="1"/>
  <c r="AP48" i="1" s="1"/>
  <c r="AU52" i="1"/>
  <c r="AK52" i="1"/>
  <c r="AP52" i="1" s="1"/>
  <c r="AI64" i="1"/>
  <c r="AN64" i="1" s="1"/>
  <c r="AS67" i="1"/>
  <c r="AX69" i="1"/>
  <c r="AS69" i="1"/>
  <c r="AI69" i="1"/>
  <c r="AN69" i="1" s="1"/>
  <c r="AI71" i="1"/>
  <c r="AN71" i="1" s="1"/>
  <c r="AZ72" i="1"/>
  <c r="BS76" i="1"/>
  <c r="AY87" i="1"/>
  <c r="AT87" i="1"/>
  <c r="AV88" i="1"/>
  <c r="AL88" i="1"/>
  <c r="AQ88" i="1" s="1"/>
  <c r="BU88" i="1"/>
  <c r="BK88" i="1"/>
  <c r="AK25" i="1"/>
  <c r="AP25" i="1" s="1"/>
  <c r="AK26" i="1"/>
  <c r="AP26" i="1" s="1"/>
  <c r="AL27" i="1"/>
  <c r="AQ27" i="1" s="1"/>
  <c r="AL31" i="1"/>
  <c r="AQ31" i="1" s="1"/>
  <c r="AL33" i="1"/>
  <c r="AQ33" i="1" s="1"/>
  <c r="AL34" i="1"/>
  <c r="AQ34" i="1" s="1"/>
  <c r="AL36" i="1"/>
  <c r="AQ36" i="1" s="1"/>
  <c r="AL37" i="1"/>
  <c r="AQ37" i="1" s="1"/>
  <c r="AL39" i="1"/>
  <c r="AQ39" i="1" s="1"/>
  <c r="AL40" i="1"/>
  <c r="AQ40" i="1" s="1"/>
  <c r="BK43" i="1"/>
  <c r="AZ51" i="1"/>
  <c r="AZ53" i="1"/>
  <c r="AK53" i="1"/>
  <c r="AP53" i="1" s="1"/>
  <c r="AY60" i="1"/>
  <c r="AJ60" i="1"/>
  <c r="AO60" i="1" s="1"/>
  <c r="AZ63" i="1"/>
  <c r="AK63" i="1"/>
  <c r="AP63" i="1" s="1"/>
  <c r="BS64" i="1"/>
  <c r="AY68" i="1"/>
  <c r="AJ68" i="1"/>
  <c r="AO68" i="1" s="1"/>
  <c r="BJ69" i="1"/>
  <c r="BI69" i="1"/>
  <c r="BH69" i="1"/>
  <c r="AJ70" i="1"/>
  <c r="AO70" i="1" s="1"/>
  <c r="AT70" i="1"/>
  <c r="AY70" i="1"/>
  <c r="AT72" i="1"/>
  <c r="AY72" i="1"/>
  <c r="AJ72" i="1"/>
  <c r="AO72" i="1" s="1"/>
  <c r="BT75" i="1"/>
  <c r="AZ77" i="1"/>
  <c r="AU77" i="1"/>
  <c r="AX79" i="1"/>
  <c r="AS79" i="1"/>
  <c r="AI79" i="1"/>
  <c r="AN79" i="1" s="1"/>
  <c r="BR80" i="1"/>
  <c r="AZ82" i="1"/>
  <c r="AV83" i="1"/>
  <c r="AU94" i="1"/>
  <c r="AK94" i="1"/>
  <c r="AP94" i="1" s="1"/>
  <c r="AT106" i="1"/>
  <c r="AJ106" i="1"/>
  <c r="AO106" i="1" s="1"/>
  <c r="AY106" i="1"/>
  <c r="AY57" i="1"/>
  <c r="AJ57" i="1"/>
  <c r="AO57" i="1" s="1"/>
  <c r="AK60" i="1"/>
  <c r="AP60" i="1" s="1"/>
  <c r="AU70" i="1"/>
  <c r="AK70" i="1"/>
  <c r="AP70" i="1" s="1"/>
  <c r="AZ70" i="1"/>
  <c r="AZ80" i="1"/>
  <c r="AY80" i="1"/>
  <c r="AX80" i="1"/>
  <c r="AV80" i="1"/>
  <c r="AV82" i="1"/>
  <c r="AL82" i="1"/>
  <c r="AQ82" i="1" s="1"/>
  <c r="BU82" i="1"/>
  <c r="BK82" i="1"/>
  <c r="BT83" i="1"/>
  <c r="BS83" i="1"/>
  <c r="BR83" i="1"/>
  <c r="BJ106" i="1"/>
  <c r="BI106" i="1"/>
  <c r="BH106" i="1"/>
  <c r="AI43" i="1"/>
  <c r="AN43" i="1" s="1"/>
  <c r="AT49" i="1"/>
  <c r="AJ49" i="1"/>
  <c r="AO49" i="1" s="1"/>
  <c r="AZ55" i="1"/>
  <c r="AK55" i="1"/>
  <c r="AP55" i="1" s="1"/>
  <c r="AZ57" i="1"/>
  <c r="AK57" i="1"/>
  <c r="AP57" i="1" s="1"/>
  <c r="BT70" i="1"/>
  <c r="AY75" i="1"/>
  <c r="AT75" i="1"/>
  <c r="AJ75" i="1"/>
  <c r="AO75" i="1" s="1"/>
  <c r="AX76" i="1"/>
  <c r="AS76" i="1"/>
  <c r="AZ79" i="1"/>
  <c r="AU79" i="1"/>
  <c r="AL83" i="1"/>
  <c r="AQ83" i="1" s="1"/>
  <c r="AZ83" i="1"/>
  <c r="AX83" i="1"/>
  <c r="BJ99" i="1"/>
  <c r="BI99" i="1"/>
  <c r="BH99" i="1"/>
  <c r="BJ102" i="1"/>
  <c r="BI102" i="1"/>
  <c r="AV110" i="1"/>
  <c r="AL110" i="1"/>
  <c r="AQ110" i="1" s="1"/>
  <c r="AS112" i="1"/>
  <c r="AI112" i="1"/>
  <c r="AN112" i="1" s="1"/>
  <c r="AX112" i="1"/>
  <c r="AK66" i="1"/>
  <c r="AP66" i="1" s="1"/>
  <c r="AU66" i="1"/>
  <c r="AK68" i="1"/>
  <c r="AP68" i="1" s="1"/>
  <c r="AU68" i="1"/>
  <c r="AU76" i="1"/>
  <c r="AK76" i="1"/>
  <c r="AP76" i="1" s="1"/>
  <c r="AI78" i="1"/>
  <c r="AN78" i="1" s="1"/>
  <c r="AJ79" i="1"/>
  <c r="AO79" i="1" s="1"/>
  <c r="AI84" i="1"/>
  <c r="AN84" i="1" s="1"/>
  <c r="AZ88" i="1"/>
  <c r="AI92" i="1"/>
  <c r="AN92" i="1" s="1"/>
  <c r="AS97" i="1"/>
  <c r="AI97" i="1"/>
  <c r="AN97" i="1" s="1"/>
  <c r="AX97" i="1"/>
  <c r="AI101" i="1"/>
  <c r="AN101" i="1" s="1"/>
  <c r="AV102" i="1"/>
  <c r="BT106" i="1"/>
  <c r="BS106" i="1"/>
  <c r="AI108" i="1"/>
  <c r="AN108" i="1" s="1"/>
  <c r="AU112" i="1"/>
  <c r="AK112" i="1"/>
  <c r="AP112" i="1" s="1"/>
  <c r="AZ112" i="1"/>
  <c r="BJ134" i="1"/>
  <c r="BI134" i="1"/>
  <c r="BH134" i="1"/>
  <c r="AV136" i="1"/>
  <c r="AL136" i="1"/>
  <c r="AQ136" i="1" s="1"/>
  <c r="BU136" i="1"/>
  <c r="BK136" i="1"/>
  <c r="AK84" i="1"/>
  <c r="AP84" i="1" s="1"/>
  <c r="AI90" i="1"/>
  <c r="AN90" i="1" s="1"/>
  <c r="AK92" i="1"/>
  <c r="AP92" i="1" s="1"/>
  <c r="AI95" i="1"/>
  <c r="AN95" i="1" s="1"/>
  <c r="AV96" i="1"/>
  <c r="AU97" i="1"/>
  <c r="AK97" i="1"/>
  <c r="AP97" i="1" s="1"/>
  <c r="AI105" i="1"/>
  <c r="AN105" i="1" s="1"/>
  <c r="BS109" i="1"/>
  <c r="BR109" i="1"/>
  <c r="AZ113" i="1"/>
  <c r="AU113" i="1"/>
  <c r="AK113" i="1"/>
  <c r="AP113" i="1" s="1"/>
  <c r="AX116" i="1"/>
  <c r="AZ116" i="1"/>
  <c r="AL116" i="1"/>
  <c r="AQ116" i="1" s="1"/>
  <c r="AJ54" i="1"/>
  <c r="AO54" i="1" s="1"/>
  <c r="AJ56" i="1"/>
  <c r="AO56" i="1" s="1"/>
  <c r="AJ59" i="1"/>
  <c r="AO59" i="1" s="1"/>
  <c r="AJ62" i="1"/>
  <c r="AO62" i="1" s="1"/>
  <c r="AJ65" i="1"/>
  <c r="AO65" i="1" s="1"/>
  <c r="AJ67" i="1"/>
  <c r="AO67" i="1" s="1"/>
  <c r="AV69" i="1"/>
  <c r="BS70" i="1"/>
  <c r="AK71" i="1"/>
  <c r="AP71" i="1" s="1"/>
  <c r="AT74" i="1"/>
  <c r="AL75" i="1"/>
  <c r="AQ75" i="1" s="1"/>
  <c r="BI76" i="1"/>
  <c r="BS78" i="1"/>
  <c r="BI80" i="1"/>
  <c r="AI81" i="1"/>
  <c r="AN81" i="1" s="1"/>
  <c r="AY89" i="1"/>
  <c r="AJ90" i="1"/>
  <c r="AO90" i="1" s="1"/>
  <c r="BH94" i="1"/>
  <c r="AX96" i="1"/>
  <c r="BT97" i="1"/>
  <c r="AS100" i="1"/>
  <c r="AI100" i="1"/>
  <c r="AN100" i="1" s="1"/>
  <c r="AX100" i="1"/>
  <c r="BJ100" i="1"/>
  <c r="AS101" i="1"/>
  <c r="BH104" i="1"/>
  <c r="BR106" i="1"/>
  <c r="BH108" i="1"/>
  <c r="AV118" i="1"/>
  <c r="AL118" i="1"/>
  <c r="AQ118" i="1" s="1"/>
  <c r="BU118" i="1"/>
  <c r="BK118" i="1"/>
  <c r="AX127" i="1"/>
  <c r="AS127" i="1"/>
  <c r="AI127" i="1"/>
  <c r="AN127" i="1" s="1"/>
  <c r="AK54" i="1"/>
  <c r="AP54" i="1" s="1"/>
  <c r="AK56" i="1"/>
  <c r="AP56" i="1" s="1"/>
  <c r="BK58" i="1"/>
  <c r="AK59" i="1"/>
  <c r="AP59" i="1" s="1"/>
  <c r="BK61" i="1"/>
  <c r="AK62" i="1"/>
  <c r="AP62" i="1" s="1"/>
  <c r="BK64" i="1"/>
  <c r="AK65" i="1"/>
  <c r="AP65" i="1" s="1"/>
  <c r="AK67" i="1"/>
  <c r="AP67" i="1" s="1"/>
  <c r="AI70" i="1"/>
  <c r="AN70" i="1" s="1"/>
  <c r="AT79" i="1"/>
  <c r="AJ81" i="1"/>
  <c r="AO81" i="1" s="1"/>
  <c r="AX82" i="1"/>
  <c r="AS84" i="1"/>
  <c r="AV85" i="1"/>
  <c r="AL85" i="1"/>
  <c r="AQ85" i="1" s="1"/>
  <c r="BU85" i="1"/>
  <c r="BK85" i="1"/>
  <c r="AZ89" i="1"/>
  <c r="AK90" i="1"/>
  <c r="AP90" i="1" s="1"/>
  <c r="AS92" i="1"/>
  <c r="AZ96" i="1"/>
  <c r="AU101" i="1"/>
  <c r="AV104" i="1"/>
  <c r="BI104" i="1"/>
  <c r="AX108" i="1"/>
  <c r="BI108" i="1"/>
  <c r="AY109" i="1"/>
  <c r="AL109" i="1"/>
  <c r="AQ109" i="1" s="1"/>
  <c r="AX110" i="1"/>
  <c r="AI50" i="1"/>
  <c r="AN50" i="1" s="1"/>
  <c r="AI51" i="1"/>
  <c r="AN51" i="1" s="1"/>
  <c r="AL54" i="1"/>
  <c r="AQ54" i="1" s="1"/>
  <c r="AL56" i="1"/>
  <c r="AQ56" i="1" s="1"/>
  <c r="AL59" i="1"/>
  <c r="AQ59" i="1" s="1"/>
  <c r="AL62" i="1"/>
  <c r="AQ62" i="1" s="1"/>
  <c r="AL65" i="1"/>
  <c r="AQ65" i="1" s="1"/>
  <c r="AL67" i="1"/>
  <c r="AQ67" i="1" s="1"/>
  <c r="AU73" i="1"/>
  <c r="AK73" i="1"/>
  <c r="AP73" i="1" s="1"/>
  <c r="AZ76" i="1"/>
  <c r="AI77" i="1"/>
  <c r="AN77" i="1" s="1"/>
  <c r="AK81" i="1"/>
  <c r="AP81" i="1" s="1"/>
  <c r="AY82" i="1"/>
  <c r="AI87" i="1"/>
  <c r="AN87" i="1" s="1"/>
  <c r="AS94" i="1"/>
  <c r="AI94" i="1"/>
  <c r="AN94" i="1" s="1"/>
  <c r="AX94" i="1"/>
  <c r="BJ94" i="1"/>
  <c r="AS95" i="1"/>
  <c r="AI98" i="1"/>
  <c r="AN98" i="1" s="1"/>
  <c r="AV99" i="1"/>
  <c r="AU100" i="1"/>
  <c r="AK100" i="1"/>
  <c r="AP100" i="1" s="1"/>
  <c r="AL102" i="1"/>
  <c r="AQ102" i="1" s="1"/>
  <c r="AS105" i="1"/>
  <c r="AY94" i="1"/>
  <c r="AJ95" i="1"/>
  <c r="AO95" i="1" s="1"/>
  <c r="AT95" i="1"/>
  <c r="AY97" i="1"/>
  <c r="AJ98" i="1"/>
  <c r="AO98" i="1" s="1"/>
  <c r="AT98" i="1"/>
  <c r="AY100" i="1"/>
  <c r="AJ101" i="1"/>
  <c r="AO101" i="1" s="1"/>
  <c r="AT101" i="1"/>
  <c r="AJ103" i="1"/>
  <c r="AO103" i="1" s="1"/>
  <c r="AT103" i="1"/>
  <c r="AJ105" i="1"/>
  <c r="AO105" i="1" s="1"/>
  <c r="AT105" i="1"/>
  <c r="AI107" i="1"/>
  <c r="AN107" i="1" s="1"/>
  <c r="AT112" i="1"/>
  <c r="AJ112" i="1"/>
  <c r="AO112" i="1" s="1"/>
  <c r="AX142" i="1"/>
  <c r="AI142" i="1"/>
  <c r="AN142" i="1" s="1"/>
  <c r="AS142" i="1"/>
  <c r="AZ150" i="1"/>
  <c r="AU150" i="1"/>
  <c r="AK150" i="1"/>
  <c r="AP150" i="1" s="1"/>
  <c r="AL71" i="1"/>
  <c r="AQ71" i="1" s="1"/>
  <c r="AL74" i="1"/>
  <c r="AQ74" i="1" s="1"/>
  <c r="AL77" i="1"/>
  <c r="AQ77" i="1" s="1"/>
  <c r="AL79" i="1"/>
  <c r="AQ79" i="1" s="1"/>
  <c r="AL81" i="1"/>
  <c r="AQ81" i="1" s="1"/>
  <c r="AL84" i="1"/>
  <c r="AQ84" i="1" s="1"/>
  <c r="AL87" i="1"/>
  <c r="AQ87" i="1" s="1"/>
  <c r="AL90" i="1"/>
  <c r="AQ90" i="1" s="1"/>
  <c r="AL92" i="1"/>
  <c r="AQ92" i="1" s="1"/>
  <c r="AL95" i="1"/>
  <c r="AQ95" i="1" s="1"/>
  <c r="AL98" i="1"/>
  <c r="AQ98" i="1" s="1"/>
  <c r="AL101" i="1"/>
  <c r="AQ101" i="1" s="1"/>
  <c r="AL103" i="1"/>
  <c r="AQ103" i="1" s="1"/>
  <c r="AL105" i="1"/>
  <c r="AQ105" i="1" s="1"/>
  <c r="AU106" i="1"/>
  <c r="AK106" i="1"/>
  <c r="AP106" i="1" s="1"/>
  <c r="AS106" i="1"/>
  <c r="AZ107" i="1"/>
  <c r="AK107" i="1"/>
  <c r="AP107" i="1" s="1"/>
  <c r="AT113" i="1"/>
  <c r="AT120" i="1"/>
  <c r="BT124" i="1"/>
  <c r="BS124" i="1"/>
  <c r="BR124" i="1"/>
  <c r="AI80" i="1"/>
  <c r="AN80" i="1" s="1"/>
  <c r="AI83" i="1"/>
  <c r="AN83" i="1" s="1"/>
  <c r="AI86" i="1"/>
  <c r="AN86" i="1" s="1"/>
  <c r="AI89" i="1"/>
  <c r="AN89" i="1" s="1"/>
  <c r="AI91" i="1"/>
  <c r="AN91" i="1" s="1"/>
  <c r="AI93" i="1"/>
  <c r="AN93" i="1" s="1"/>
  <c r="AI96" i="1"/>
  <c r="AN96" i="1" s="1"/>
  <c r="AI99" i="1"/>
  <c r="AN99" i="1" s="1"/>
  <c r="AI102" i="1"/>
  <c r="AN102" i="1" s="1"/>
  <c r="AI104" i="1"/>
  <c r="AN104" i="1" s="1"/>
  <c r="AV106" i="1"/>
  <c r="AI110" i="1"/>
  <c r="AN110" i="1" s="1"/>
  <c r="AJ78" i="1"/>
  <c r="AO78" i="1" s="1"/>
  <c r="AJ80" i="1"/>
  <c r="AO80" i="1" s="1"/>
  <c r="AJ83" i="1"/>
  <c r="AO83" i="1" s="1"/>
  <c r="AJ86" i="1"/>
  <c r="AO86" i="1" s="1"/>
  <c r="AJ89" i="1"/>
  <c r="AO89" i="1" s="1"/>
  <c r="AJ91" i="1"/>
  <c r="AO91" i="1" s="1"/>
  <c r="AJ93" i="1"/>
  <c r="AO93" i="1" s="1"/>
  <c r="AJ94" i="1"/>
  <c r="AO94" i="1" s="1"/>
  <c r="AJ96" i="1"/>
  <c r="AO96" i="1" s="1"/>
  <c r="AJ97" i="1"/>
  <c r="AO97" i="1" s="1"/>
  <c r="AJ99" i="1"/>
  <c r="AO99" i="1" s="1"/>
  <c r="AJ100" i="1"/>
  <c r="AO100" i="1" s="1"/>
  <c r="AJ102" i="1"/>
  <c r="AO102" i="1" s="1"/>
  <c r="AJ104" i="1"/>
  <c r="AO104" i="1" s="1"/>
  <c r="AI106" i="1"/>
  <c r="AN106" i="1" s="1"/>
  <c r="AT109" i="1"/>
  <c r="AJ109" i="1"/>
  <c r="AO109" i="1" s="1"/>
  <c r="AY110" i="1"/>
  <c r="AJ110" i="1"/>
  <c r="AO110" i="1" s="1"/>
  <c r="BT115" i="1"/>
  <c r="BS115" i="1"/>
  <c r="BR115" i="1"/>
  <c r="AX118" i="1"/>
  <c r="AK72" i="1"/>
  <c r="AP72" i="1" s="1"/>
  <c r="AK75" i="1"/>
  <c r="AP75" i="1" s="1"/>
  <c r="AK78" i="1"/>
  <c r="AP78" i="1" s="1"/>
  <c r="AK80" i="1"/>
  <c r="AP80" i="1" s="1"/>
  <c r="AK83" i="1"/>
  <c r="AP83" i="1" s="1"/>
  <c r="AK86" i="1"/>
  <c r="AP86" i="1" s="1"/>
  <c r="AK89" i="1"/>
  <c r="AP89" i="1" s="1"/>
  <c r="AK91" i="1"/>
  <c r="AP91" i="1" s="1"/>
  <c r="AK93" i="1"/>
  <c r="AP93" i="1" s="1"/>
  <c r="AK96" i="1"/>
  <c r="AP96" i="1" s="1"/>
  <c r="AK99" i="1"/>
  <c r="AP99" i="1" s="1"/>
  <c r="AK102" i="1"/>
  <c r="AP102" i="1" s="1"/>
  <c r="AK104" i="1"/>
  <c r="AP104" i="1" s="1"/>
  <c r="AU109" i="1"/>
  <c r="AK109" i="1"/>
  <c r="AP109" i="1" s="1"/>
  <c r="AZ110" i="1"/>
  <c r="AK110" i="1"/>
  <c r="AP110" i="1" s="1"/>
  <c r="BS112" i="1"/>
  <c r="AX114" i="1"/>
  <c r="AZ114" i="1"/>
  <c r="AY114" i="1"/>
  <c r="AY118" i="1"/>
  <c r="BT123" i="1"/>
  <c r="BS123" i="1"/>
  <c r="BR123" i="1"/>
  <c r="AK115" i="1"/>
  <c r="AP115" i="1" s="1"/>
  <c r="AU115" i="1"/>
  <c r="AK117" i="1"/>
  <c r="AP117" i="1" s="1"/>
  <c r="AU117" i="1"/>
  <c r="AZ119" i="1"/>
  <c r="AK120" i="1"/>
  <c r="AP120" i="1" s="1"/>
  <c r="AU120" i="1"/>
  <c r="AK127" i="1"/>
  <c r="AP127" i="1" s="1"/>
  <c r="AK129" i="1"/>
  <c r="AP129" i="1" s="1"/>
  <c r="AY131" i="1"/>
  <c r="AX131" i="1"/>
  <c r="AZ131" i="1"/>
  <c r="BT131" i="1"/>
  <c r="BS131" i="1"/>
  <c r="BJ137" i="1"/>
  <c r="BI137" i="1"/>
  <c r="AZ157" i="1"/>
  <c r="AK157" i="1"/>
  <c r="AP157" i="1" s="1"/>
  <c r="AU157" i="1"/>
  <c r="AL113" i="1"/>
  <c r="AQ113" i="1" s="1"/>
  <c r="AL115" i="1"/>
  <c r="AQ115" i="1" s="1"/>
  <c r="AL117" i="1"/>
  <c r="AQ117" i="1" s="1"/>
  <c r="AL120" i="1"/>
  <c r="AQ120" i="1" s="1"/>
  <c r="AT121" i="1"/>
  <c r="AJ121" i="1"/>
  <c r="AO121" i="1" s="1"/>
  <c r="AI125" i="1"/>
  <c r="AN125" i="1" s="1"/>
  <c r="AV126" i="1"/>
  <c r="AV128" i="1"/>
  <c r="AY134" i="1"/>
  <c r="AX134" i="1"/>
  <c r="AZ134" i="1"/>
  <c r="BT134" i="1"/>
  <c r="BS134" i="1"/>
  <c r="AV137" i="1"/>
  <c r="BT153" i="1"/>
  <c r="BS153" i="1"/>
  <c r="BR153" i="1"/>
  <c r="AI111" i="1"/>
  <c r="AN111" i="1" s="1"/>
  <c r="AX113" i="1"/>
  <c r="AI114" i="1"/>
  <c r="AN114" i="1" s="1"/>
  <c r="AX115" i="1"/>
  <c r="AI116" i="1"/>
  <c r="AN116" i="1" s="1"/>
  <c r="AX117" i="1"/>
  <c r="AI119" i="1"/>
  <c r="AN119" i="1" s="1"/>
  <c r="AX120" i="1"/>
  <c r="AU121" i="1"/>
  <c r="AK121" i="1"/>
  <c r="AP121" i="1" s="1"/>
  <c r="AS121" i="1"/>
  <c r="BT121" i="1"/>
  <c r="AS122" i="1"/>
  <c r="AS124" i="1"/>
  <c r="AX126" i="1"/>
  <c r="BT127" i="1"/>
  <c r="BS127" i="1"/>
  <c r="BR127" i="1"/>
  <c r="AX128" i="1"/>
  <c r="AX130" i="1"/>
  <c r="BT137" i="1"/>
  <c r="BS137" i="1"/>
  <c r="AJ108" i="1"/>
  <c r="AO108" i="1" s="1"/>
  <c r="AJ111" i="1"/>
  <c r="AO111" i="1" s="1"/>
  <c r="AJ114" i="1"/>
  <c r="AO114" i="1" s="1"/>
  <c r="AJ116" i="1"/>
  <c r="AO116" i="1" s="1"/>
  <c r="AJ119" i="1"/>
  <c r="AO119" i="1" s="1"/>
  <c r="BH121" i="1"/>
  <c r="AU122" i="1"/>
  <c r="AX123" i="1"/>
  <c r="AZ126" i="1"/>
  <c r="BR126" i="1"/>
  <c r="AU127" i="1"/>
  <c r="AZ128" i="1"/>
  <c r="BR128" i="1"/>
  <c r="AU129" i="1"/>
  <c r="AY130" i="1"/>
  <c r="AX133" i="1"/>
  <c r="AK108" i="1"/>
  <c r="AP108" i="1" s="1"/>
  <c r="AK111" i="1"/>
  <c r="AP111" i="1" s="1"/>
  <c r="AK114" i="1"/>
  <c r="AP114" i="1" s="1"/>
  <c r="BK115" i="1"/>
  <c r="AK116" i="1"/>
  <c r="AP116" i="1" s="1"/>
  <c r="AK119" i="1"/>
  <c r="AP119" i="1" s="1"/>
  <c r="AI121" i="1"/>
  <c r="AN121" i="1" s="1"/>
  <c r="BI121" i="1"/>
  <c r="AX122" i="1"/>
  <c r="AZ123" i="1"/>
  <c r="AU124" i="1"/>
  <c r="AK124" i="1"/>
  <c r="AP124" i="1" s="1"/>
  <c r="AX124" i="1"/>
  <c r="BJ124" i="1"/>
  <c r="AS125" i="1"/>
  <c r="BS126" i="1"/>
  <c r="BS128" i="1"/>
  <c r="AZ130" i="1"/>
  <c r="AU132" i="1"/>
  <c r="AY133" i="1"/>
  <c r="AX136" i="1"/>
  <c r="BJ139" i="1"/>
  <c r="BI139" i="1"/>
  <c r="BT140" i="1"/>
  <c r="BS140" i="1"/>
  <c r="BT149" i="1"/>
  <c r="BR149" i="1"/>
  <c r="BS149" i="1"/>
  <c r="AU154" i="1"/>
  <c r="AK154" i="1"/>
  <c r="AP154" i="1" s="1"/>
  <c r="AL119" i="1"/>
  <c r="AQ119" i="1" s="1"/>
  <c r="AV119" i="1"/>
  <c r="AV130" i="1"/>
  <c r="AL130" i="1"/>
  <c r="AQ130" i="1" s="1"/>
  <c r="BU130" i="1"/>
  <c r="BK130" i="1"/>
  <c r="AL131" i="1"/>
  <c r="AQ131" i="1" s="1"/>
  <c r="AZ133" i="1"/>
  <c r="AU135" i="1"/>
  <c r="AY136" i="1"/>
  <c r="BT156" i="1"/>
  <c r="BS156" i="1"/>
  <c r="BR156" i="1"/>
  <c r="AI113" i="1"/>
  <c r="AN113" i="1" s="1"/>
  <c r="AI115" i="1"/>
  <c r="AN115" i="1" s="1"/>
  <c r="AI117" i="1"/>
  <c r="AN117" i="1" s="1"/>
  <c r="AI120" i="1"/>
  <c r="AN120" i="1" s="1"/>
  <c r="AL126" i="1"/>
  <c r="AQ126" i="1" s="1"/>
  <c r="AL128" i="1"/>
  <c r="AQ128" i="1" s="1"/>
  <c r="BJ131" i="1"/>
  <c r="BI131" i="1"/>
  <c r="AV133" i="1"/>
  <c r="AL133" i="1"/>
  <c r="AQ133" i="1" s="1"/>
  <c r="BU133" i="1"/>
  <c r="BK133" i="1"/>
  <c r="AL134" i="1"/>
  <c r="AQ134" i="1" s="1"/>
  <c r="AZ136" i="1"/>
  <c r="AU138" i="1"/>
  <c r="BS145" i="1"/>
  <c r="BR145" i="1"/>
  <c r="AX147" i="1"/>
  <c r="AS147" i="1"/>
  <c r="AI147" i="1"/>
  <c r="AN147" i="1" s="1"/>
  <c r="AI132" i="1"/>
  <c r="AN132" i="1" s="1"/>
  <c r="AS132" i="1"/>
  <c r="AI135" i="1"/>
  <c r="AN135" i="1" s="1"/>
  <c r="AS135" i="1"/>
  <c r="AX137" i="1"/>
  <c r="AI138" i="1"/>
  <c r="AN138" i="1" s="1"/>
  <c r="AS138" i="1"/>
  <c r="AX139" i="1"/>
  <c r="AK141" i="1"/>
  <c r="AP141" i="1" s="1"/>
  <c r="AS143" i="1"/>
  <c r="BT146" i="1"/>
  <c r="BR146" i="1"/>
  <c r="AI150" i="1"/>
  <c r="AN150" i="1" s="1"/>
  <c r="AJ122" i="1"/>
  <c r="AO122" i="1" s="1"/>
  <c r="AT122" i="1"/>
  <c r="AY124" i="1"/>
  <c r="AJ125" i="1"/>
  <c r="AO125" i="1" s="1"/>
  <c r="AT125" i="1"/>
  <c r="AJ127" i="1"/>
  <c r="AO127" i="1" s="1"/>
  <c r="AT127" i="1"/>
  <c r="AJ129" i="1"/>
  <c r="AO129" i="1" s="1"/>
  <c r="AT129" i="1"/>
  <c r="AJ132" i="1"/>
  <c r="AO132" i="1" s="1"/>
  <c r="AT132" i="1"/>
  <c r="AJ135" i="1"/>
  <c r="AO135" i="1" s="1"/>
  <c r="AT135" i="1"/>
  <c r="AY137" i="1"/>
  <c r="AJ138" i="1"/>
  <c r="AO138" i="1" s="1"/>
  <c r="AT138" i="1"/>
  <c r="AY139" i="1"/>
  <c r="AV140" i="1"/>
  <c r="BH140" i="1"/>
  <c r="BT142" i="1"/>
  <c r="AT143" i="1"/>
  <c r="BJ143" i="1"/>
  <c r="BH143" i="1"/>
  <c r="AS144" i="1"/>
  <c r="AT148" i="1"/>
  <c r="AJ148" i="1"/>
  <c r="AO148" i="1" s="1"/>
  <c r="BJ173" i="1"/>
  <c r="BI173" i="1"/>
  <c r="BH173" i="1"/>
  <c r="AL122" i="1"/>
  <c r="AQ122" i="1" s="1"/>
  <c r="AL125" i="1"/>
  <c r="AQ125" i="1" s="1"/>
  <c r="AL127" i="1"/>
  <c r="AQ127" i="1" s="1"/>
  <c r="AL129" i="1"/>
  <c r="AQ129" i="1" s="1"/>
  <c r="AL132" i="1"/>
  <c r="AQ132" i="1" s="1"/>
  <c r="AL135" i="1"/>
  <c r="AQ135" i="1" s="1"/>
  <c r="AL138" i="1"/>
  <c r="AQ138" i="1" s="1"/>
  <c r="BH138" i="1"/>
  <c r="BR138" i="1"/>
  <c r="AK147" i="1"/>
  <c r="AP147" i="1" s="1"/>
  <c r="AY148" i="1"/>
  <c r="BT157" i="1"/>
  <c r="BS157" i="1"/>
  <c r="BR157" i="1"/>
  <c r="AI126" i="1"/>
  <c r="AN126" i="1" s="1"/>
  <c r="AI128" i="1"/>
  <c r="AN128" i="1" s="1"/>
  <c r="AI131" i="1"/>
  <c r="AN131" i="1" s="1"/>
  <c r="AI134" i="1"/>
  <c r="AN134" i="1" s="1"/>
  <c r="AI137" i="1"/>
  <c r="AN137" i="1" s="1"/>
  <c r="AI139" i="1"/>
  <c r="AN139" i="1" s="1"/>
  <c r="BT143" i="1"/>
  <c r="BR143" i="1"/>
  <c r="BJ151" i="1"/>
  <c r="BI151" i="1"/>
  <c r="BH151" i="1"/>
  <c r="BJ154" i="1"/>
  <c r="BI154" i="1"/>
  <c r="BH154" i="1"/>
  <c r="BJ157" i="1"/>
  <c r="AJ123" i="1"/>
  <c r="AO123" i="1" s="1"/>
  <c r="AJ124" i="1"/>
  <c r="AO124" i="1" s="1"/>
  <c r="AJ126" i="1"/>
  <c r="AO126" i="1" s="1"/>
  <c r="AJ128" i="1"/>
  <c r="AO128" i="1" s="1"/>
  <c r="AJ131" i="1"/>
  <c r="AO131" i="1" s="1"/>
  <c r="AJ134" i="1"/>
  <c r="AO134" i="1" s="1"/>
  <c r="AJ137" i="1"/>
  <c r="AO137" i="1" s="1"/>
  <c r="AJ139" i="1"/>
  <c r="AO139" i="1" s="1"/>
  <c r="AU141" i="1"/>
  <c r="AJ143" i="1"/>
  <c r="AO143" i="1" s="1"/>
  <c r="AT145" i="1"/>
  <c r="AJ145" i="1"/>
  <c r="AO145" i="1" s="1"/>
  <c r="AT146" i="1"/>
  <c r="BJ146" i="1"/>
  <c r="BH146" i="1"/>
  <c r="AT149" i="1"/>
  <c r="BJ149" i="1"/>
  <c r="BH149" i="1"/>
  <c r="BT151" i="1"/>
  <c r="BS151" i="1"/>
  <c r="BR151" i="1"/>
  <c r="BT154" i="1"/>
  <c r="BS154" i="1"/>
  <c r="BR154" i="1"/>
  <c r="AK123" i="1"/>
  <c r="AP123" i="1" s="1"/>
  <c r="AK126" i="1"/>
  <c r="AP126" i="1" s="1"/>
  <c r="BK127" i="1"/>
  <c r="AK128" i="1"/>
  <c r="AP128" i="1" s="1"/>
  <c r="AK131" i="1"/>
  <c r="AP131" i="1" s="1"/>
  <c r="AK134" i="1"/>
  <c r="AP134" i="1" s="1"/>
  <c r="AK137" i="1"/>
  <c r="AP137" i="1" s="1"/>
  <c r="AK139" i="1"/>
  <c r="AP139" i="1" s="1"/>
  <c r="AI141" i="1"/>
  <c r="AN141" i="1" s="1"/>
  <c r="AI144" i="1"/>
  <c r="AN144" i="1" s="1"/>
  <c r="AU147" i="1"/>
  <c r="AK152" i="1"/>
  <c r="AP152" i="1" s="1"/>
  <c r="BJ153" i="1"/>
  <c r="BI153" i="1"/>
  <c r="BH153" i="1"/>
  <c r="AK155" i="1"/>
  <c r="AP155" i="1" s="1"/>
  <c r="BJ156" i="1"/>
  <c r="BI156" i="1"/>
  <c r="BH156" i="1"/>
  <c r="AL141" i="1"/>
  <c r="AQ141" i="1" s="1"/>
  <c r="AL142" i="1"/>
  <c r="AQ142" i="1" s="1"/>
  <c r="AL144" i="1"/>
  <c r="AQ144" i="1" s="1"/>
  <c r="AL147" i="1"/>
  <c r="AQ147" i="1" s="1"/>
  <c r="AL150" i="1"/>
  <c r="AQ150" i="1" s="1"/>
  <c r="AL152" i="1"/>
  <c r="AQ152" i="1" s="1"/>
  <c r="AL155" i="1"/>
  <c r="AQ155" i="1" s="1"/>
  <c r="AT157" i="1"/>
  <c r="AX158" i="1"/>
  <c r="AI158" i="1"/>
  <c r="AN158" i="1" s="1"/>
  <c r="AU158" i="1"/>
  <c r="AY173" i="1"/>
  <c r="AI146" i="1"/>
  <c r="AN146" i="1" s="1"/>
  <c r="AI149" i="1"/>
  <c r="AN149" i="1" s="1"/>
  <c r="AI151" i="1"/>
  <c r="AN151" i="1" s="1"/>
  <c r="AX152" i="1"/>
  <c r="AI153" i="1"/>
  <c r="AN153" i="1" s="1"/>
  <c r="AI154" i="1"/>
  <c r="AN154" i="1" s="1"/>
  <c r="AS154" i="1"/>
  <c r="AX155" i="1"/>
  <c r="AI156" i="1"/>
  <c r="AN156" i="1" s="1"/>
  <c r="AT159" i="1"/>
  <c r="AS161" i="1"/>
  <c r="AY162" i="1"/>
  <c r="AJ163" i="1"/>
  <c r="AO163" i="1" s="1"/>
  <c r="AU178" i="1"/>
  <c r="AK178" i="1"/>
  <c r="AP178" i="1" s="1"/>
  <c r="AZ178" i="1"/>
  <c r="AZ179" i="1"/>
  <c r="AK179" i="1"/>
  <c r="AP179" i="1" s="1"/>
  <c r="AU179" i="1"/>
  <c r="AJ151" i="1"/>
  <c r="AO151" i="1" s="1"/>
  <c r="AT151" i="1"/>
  <c r="AJ153" i="1"/>
  <c r="AO153" i="1" s="1"/>
  <c r="AT153" i="1"/>
  <c r="AJ156" i="1"/>
  <c r="AO156" i="1" s="1"/>
  <c r="AT156" i="1"/>
  <c r="BH157" i="1"/>
  <c r="AK158" i="1"/>
  <c r="AP158" i="1" s="1"/>
  <c r="AL173" i="1"/>
  <c r="AQ173" i="1" s="1"/>
  <c r="AX173" i="1"/>
  <c r="AV173" i="1"/>
  <c r="AZ173" i="1"/>
  <c r="BJ183" i="1"/>
  <c r="BI183" i="1"/>
  <c r="BH183" i="1"/>
  <c r="AK140" i="1"/>
  <c r="AP140" i="1" s="1"/>
  <c r="BK142" i="1"/>
  <c r="AK143" i="1"/>
  <c r="AP143" i="1" s="1"/>
  <c r="BK145" i="1"/>
  <c r="AK146" i="1"/>
  <c r="AP146" i="1" s="1"/>
  <c r="AK149" i="1"/>
  <c r="AP149" i="1" s="1"/>
  <c r="AK151" i="1"/>
  <c r="AP151" i="1" s="1"/>
  <c r="AK153" i="1"/>
  <c r="AP153" i="1" s="1"/>
  <c r="AK156" i="1"/>
  <c r="AP156" i="1" s="1"/>
  <c r="BI157" i="1"/>
  <c r="AY159" i="1"/>
  <c r="AS160" i="1"/>
  <c r="AI160" i="1"/>
  <c r="AN160" i="1" s="1"/>
  <c r="BJ177" i="1"/>
  <c r="BI177" i="1"/>
  <c r="BH177" i="1"/>
  <c r="AL143" i="1"/>
  <c r="AQ143" i="1" s="1"/>
  <c r="AL146" i="1"/>
  <c r="AQ146" i="1" s="1"/>
  <c r="AL149" i="1"/>
  <c r="AQ149" i="1" s="1"/>
  <c r="AL151" i="1"/>
  <c r="AQ151" i="1" s="1"/>
  <c r="AL153" i="1"/>
  <c r="AQ153" i="1" s="1"/>
  <c r="AL154" i="1"/>
  <c r="AQ154" i="1" s="1"/>
  <c r="AL156" i="1"/>
  <c r="AQ156" i="1" s="1"/>
  <c r="AY161" i="1"/>
  <c r="BU163" i="1"/>
  <c r="BK163" i="1"/>
  <c r="AT163" i="1"/>
  <c r="AY175" i="1"/>
  <c r="AZ176" i="1"/>
  <c r="AU176" i="1"/>
  <c r="AI152" i="1"/>
  <c r="AN152" i="1" s="1"/>
  <c r="AI155" i="1"/>
  <c r="AN155" i="1" s="1"/>
  <c r="AS157" i="1"/>
  <c r="AI157" i="1"/>
  <c r="AN157" i="1" s="1"/>
  <c r="AU160" i="1"/>
  <c r="AK160" i="1"/>
  <c r="AP160" i="1" s="1"/>
  <c r="AI161" i="1"/>
  <c r="AN161" i="1" s="1"/>
  <c r="BT166" i="1"/>
  <c r="BS166" i="1"/>
  <c r="AJ144" i="1"/>
  <c r="AO144" i="1" s="1"/>
  <c r="AJ147" i="1"/>
  <c r="AO147" i="1" s="1"/>
  <c r="AJ150" i="1"/>
  <c r="AO150" i="1" s="1"/>
  <c r="AJ152" i="1"/>
  <c r="AO152" i="1" s="1"/>
  <c r="AJ155" i="1"/>
  <c r="AO155" i="1" s="1"/>
  <c r="AV160" i="1"/>
  <c r="AL160" i="1"/>
  <c r="AQ160" i="1" s="1"/>
  <c r="BR160" i="1"/>
  <c r="AY160" i="1"/>
  <c r="BK160" i="1"/>
  <c r="AZ172" i="1"/>
  <c r="AK172" i="1"/>
  <c r="AP172" i="1" s="1"/>
  <c r="AU172" i="1"/>
  <c r="BS172" i="1"/>
  <c r="BR172" i="1"/>
  <c r="BT172" i="1"/>
  <c r="AZ175" i="1"/>
  <c r="AL175" i="1"/>
  <c r="AQ175" i="1" s="1"/>
  <c r="AX175" i="1"/>
  <c r="AV175" i="1"/>
  <c r="BK175" i="1"/>
  <c r="BU175" i="1"/>
  <c r="AY177" i="1"/>
  <c r="AJ177" i="1"/>
  <c r="AO177" i="1" s="1"/>
  <c r="AT177" i="1"/>
  <c r="AI159" i="1"/>
  <c r="AN159" i="1" s="1"/>
  <c r="AI162" i="1"/>
  <c r="AN162" i="1" s="1"/>
  <c r="AX163" i="1"/>
  <c r="AI164" i="1"/>
  <c r="AN164" i="1" s="1"/>
  <c r="AX165" i="1"/>
  <c r="AI167" i="1"/>
  <c r="AN167" i="1" s="1"/>
  <c r="AX168" i="1"/>
  <c r="AI170" i="1"/>
  <c r="AN170" i="1" s="1"/>
  <c r="AX171" i="1"/>
  <c r="BJ171" i="1"/>
  <c r="AV172" i="1"/>
  <c r="AL172" i="1"/>
  <c r="AQ172" i="1" s="1"/>
  <c r="AT172" i="1"/>
  <c r="AT174" i="1"/>
  <c r="AT179" i="1"/>
  <c r="AI181" i="1"/>
  <c r="AN181" i="1" s="1"/>
  <c r="AS181" i="1"/>
  <c r="AX184" i="1"/>
  <c r="AL184" i="1"/>
  <c r="AQ184" i="1" s="1"/>
  <c r="AV184" i="1"/>
  <c r="BK184" i="1"/>
  <c r="BU184" i="1"/>
  <c r="AX189" i="1"/>
  <c r="BJ190" i="1"/>
  <c r="BH190" i="1"/>
  <c r="BI193" i="1"/>
  <c r="BH193" i="1"/>
  <c r="BJ193" i="1"/>
  <c r="BJ194" i="1"/>
  <c r="BH194" i="1"/>
  <c r="BT208" i="1"/>
  <c r="BS208" i="1"/>
  <c r="BR208" i="1"/>
  <c r="AY165" i="1"/>
  <c r="AJ167" i="1"/>
  <c r="AO167" i="1" s="1"/>
  <c r="AY168" i="1"/>
  <c r="AJ170" i="1"/>
  <c r="AO170" i="1" s="1"/>
  <c r="AY171" i="1"/>
  <c r="AI172" i="1"/>
  <c r="AN172" i="1" s="1"/>
  <c r="BI172" i="1"/>
  <c r="BH172" i="1"/>
  <c r="AI174" i="1"/>
  <c r="AN174" i="1" s="1"/>
  <c r="BI174" i="1"/>
  <c r="BH174" i="1"/>
  <c r="BJ181" i="1"/>
  <c r="BI181" i="1"/>
  <c r="BH181" i="1"/>
  <c r="AI187" i="1"/>
  <c r="AN187" i="1" s="1"/>
  <c r="AK159" i="1"/>
  <c r="AP159" i="1" s="1"/>
  <c r="AZ161" i="1"/>
  <c r="AK162" i="1"/>
  <c r="AP162" i="1" s="1"/>
  <c r="AZ163" i="1"/>
  <c r="AK164" i="1"/>
  <c r="AP164" i="1" s="1"/>
  <c r="AZ165" i="1"/>
  <c r="BK166" i="1"/>
  <c r="AK167" i="1"/>
  <c r="AP167" i="1" s="1"/>
  <c r="AZ168" i="1"/>
  <c r="AK170" i="1"/>
  <c r="AP170" i="1" s="1"/>
  <c r="AZ171" i="1"/>
  <c r="AJ172" i="1"/>
  <c r="AO172" i="1" s="1"/>
  <c r="AT173" i="1"/>
  <c r="BR173" i="1"/>
  <c r="AJ174" i="1"/>
  <c r="AO174" i="1" s="1"/>
  <c r="AS176" i="1"/>
  <c r="AX182" i="1"/>
  <c r="AL182" i="1"/>
  <c r="AQ182" i="1" s="1"/>
  <c r="AV182" i="1"/>
  <c r="BI182" i="1"/>
  <c r="BH182" i="1"/>
  <c r="AI189" i="1"/>
  <c r="AN189" i="1" s="1"/>
  <c r="AL159" i="1"/>
  <c r="AQ159" i="1" s="1"/>
  <c r="AL162" i="1"/>
  <c r="AQ162" i="1" s="1"/>
  <c r="AL164" i="1"/>
  <c r="AQ164" i="1" s="1"/>
  <c r="AL167" i="1"/>
  <c r="AQ167" i="1" s="1"/>
  <c r="AL170" i="1"/>
  <c r="AQ170" i="1" s="1"/>
  <c r="BS173" i="1"/>
  <c r="AK174" i="1"/>
  <c r="AP174" i="1" s="1"/>
  <c r="AT176" i="1"/>
  <c r="AY182" i="1"/>
  <c r="BT182" i="1"/>
  <c r="BS182" i="1"/>
  <c r="BR182" i="1"/>
  <c r="AI186" i="1"/>
  <c r="AN186" i="1" s="1"/>
  <c r="AS195" i="1"/>
  <c r="AI195" i="1"/>
  <c r="AN195" i="1" s="1"/>
  <c r="AX195" i="1"/>
  <c r="AI163" i="1"/>
  <c r="AN163" i="1" s="1"/>
  <c r="AI165" i="1"/>
  <c r="AN165" i="1" s="1"/>
  <c r="AI168" i="1"/>
  <c r="AN168" i="1" s="1"/>
  <c r="AI171" i="1"/>
  <c r="AN171" i="1" s="1"/>
  <c r="AJ173" i="1"/>
  <c r="AO173" i="1" s="1"/>
  <c r="AJ175" i="1"/>
  <c r="AO175" i="1" s="1"/>
  <c r="AV177" i="1"/>
  <c r="AI180" i="1"/>
  <c r="AN180" i="1" s="1"/>
  <c r="AI185" i="1"/>
  <c r="AN185" i="1" s="1"/>
  <c r="BJ187" i="1"/>
  <c r="BI187" i="1"/>
  <c r="BH187" i="1"/>
  <c r="AS187" i="1"/>
  <c r="AX211" i="1"/>
  <c r="AS211" i="1"/>
  <c r="AI211" i="1"/>
  <c r="AN211" i="1" s="1"/>
  <c r="AJ165" i="1"/>
  <c r="AO165" i="1" s="1"/>
  <c r="AJ168" i="1"/>
  <c r="AO168" i="1" s="1"/>
  <c r="AJ171" i="1"/>
  <c r="AO171" i="1" s="1"/>
  <c r="AI176" i="1"/>
  <c r="AN176" i="1" s="1"/>
  <c r="AS178" i="1"/>
  <c r="AI178" i="1"/>
  <c r="AN178" i="1" s="1"/>
  <c r="AI188" i="1"/>
  <c r="AN188" i="1" s="1"/>
  <c r="BT190" i="1"/>
  <c r="BS190" i="1"/>
  <c r="BR190" i="1"/>
  <c r="BS193" i="1"/>
  <c r="BR193" i="1"/>
  <c r="BT193" i="1"/>
  <c r="AK161" i="1"/>
  <c r="AP161" i="1" s="1"/>
  <c r="AK163" i="1"/>
  <c r="AP163" i="1" s="1"/>
  <c r="AK165" i="1"/>
  <c r="AP165" i="1" s="1"/>
  <c r="AK168" i="1"/>
  <c r="AP168" i="1" s="1"/>
  <c r="AK171" i="1"/>
  <c r="AP171" i="1" s="1"/>
  <c r="AT178" i="1"/>
  <c r="AJ178" i="1"/>
  <c r="AO178" i="1" s="1"/>
  <c r="AX178" i="1"/>
  <c r="AS188" i="1"/>
  <c r="BJ189" i="1"/>
  <c r="BH189" i="1"/>
  <c r="AX201" i="1"/>
  <c r="AS201" i="1"/>
  <c r="AI201" i="1"/>
  <c r="AN201" i="1" s="1"/>
  <c r="BT209" i="1"/>
  <c r="BS209" i="1"/>
  <c r="BR209" i="1"/>
  <c r="AL174" i="1"/>
  <c r="AQ174" i="1" s="1"/>
  <c r="BR174" i="1"/>
  <c r="AL176" i="1"/>
  <c r="AQ176" i="1" s="1"/>
  <c r="BH176" i="1"/>
  <c r="BR176" i="1"/>
  <c r="AL179" i="1"/>
  <c r="AQ179" i="1" s="1"/>
  <c r="BH179" i="1"/>
  <c r="BS179" i="1"/>
  <c r="AY180" i="1"/>
  <c r="AJ180" i="1"/>
  <c r="AO180" i="1" s="1"/>
  <c r="AU180" i="1"/>
  <c r="BH180" i="1"/>
  <c r="BS180" i="1"/>
  <c r="AY181" i="1"/>
  <c r="AU184" i="1"/>
  <c r="AV185" i="1"/>
  <c r="BH185" i="1"/>
  <c r="BS185" i="1"/>
  <c r="AY186" i="1"/>
  <c r="AJ186" i="1"/>
  <c r="AO186" i="1" s="1"/>
  <c r="BH186" i="1"/>
  <c r="AV187" i="1"/>
  <c r="AY188" i="1"/>
  <c r="AJ188" i="1"/>
  <c r="AO188" i="1" s="1"/>
  <c r="BH188" i="1"/>
  <c r="AZ190" i="1"/>
  <c r="AZ193" i="1"/>
  <c r="AY194" i="1"/>
  <c r="AT194" i="1"/>
  <c r="AJ194" i="1"/>
  <c r="AO194" i="1" s="1"/>
  <c r="AU195" i="1"/>
  <c r="AK195" i="1"/>
  <c r="AP195" i="1" s="1"/>
  <c r="AZ195" i="1"/>
  <c r="AS197" i="1"/>
  <c r="AI197" i="1"/>
  <c r="AN197" i="1" s="1"/>
  <c r="AX197" i="1"/>
  <c r="BU202" i="1"/>
  <c r="BK202" i="1"/>
  <c r="AX207" i="1"/>
  <c r="AI207" i="1"/>
  <c r="AN207" i="1" s="1"/>
  <c r="AS207" i="1"/>
  <c r="AY221" i="1"/>
  <c r="AT221" i="1"/>
  <c r="AJ221" i="1"/>
  <c r="AO221" i="1" s="1"/>
  <c r="AI173" i="1"/>
  <c r="AN173" i="1" s="1"/>
  <c r="AI175" i="1"/>
  <c r="AN175" i="1" s="1"/>
  <c r="AI177" i="1"/>
  <c r="AN177" i="1" s="1"/>
  <c r="AX179" i="1"/>
  <c r="AV180" i="1"/>
  <c r="BI180" i="1"/>
  <c r="AK184" i="1"/>
  <c r="AP184" i="1" s="1"/>
  <c r="AL185" i="1"/>
  <c r="AQ185" i="1" s="1"/>
  <c r="AV186" i="1"/>
  <c r="BI186" i="1"/>
  <c r="AL187" i="1"/>
  <c r="AQ187" i="1" s="1"/>
  <c r="AV188" i="1"/>
  <c r="BI188" i="1"/>
  <c r="AI191" i="1"/>
  <c r="AN191" i="1" s="1"/>
  <c r="BI192" i="1"/>
  <c r="BJ198" i="1"/>
  <c r="BI198" i="1"/>
  <c r="BH198" i="1"/>
  <c r="AU199" i="1"/>
  <c r="AK199" i="1"/>
  <c r="AP199" i="1" s="1"/>
  <c r="AZ199" i="1"/>
  <c r="BU199" i="1"/>
  <c r="BK199" i="1"/>
  <c r="AS200" i="1"/>
  <c r="AI200" i="1"/>
  <c r="AN200" i="1" s="1"/>
  <c r="AL180" i="1"/>
  <c r="AQ180" i="1" s="1"/>
  <c r="AY185" i="1"/>
  <c r="AL186" i="1"/>
  <c r="AQ186" i="1" s="1"/>
  <c r="AY187" i="1"/>
  <c r="BU187" i="1"/>
  <c r="AL188" i="1"/>
  <c r="AQ188" i="1" s="1"/>
  <c r="BJ192" i="1"/>
  <c r="BH196" i="1"/>
  <c r="BJ201" i="1"/>
  <c r="BI201" i="1"/>
  <c r="BH201" i="1"/>
  <c r="AI204" i="1"/>
  <c r="AN204" i="1" s="1"/>
  <c r="AS204" i="1"/>
  <c r="AX204" i="1"/>
  <c r="AY206" i="1"/>
  <c r="AJ206" i="1"/>
  <c r="AO206" i="1" s="1"/>
  <c r="AT206" i="1"/>
  <c r="AT212" i="1"/>
  <c r="AJ212" i="1"/>
  <c r="AO212" i="1" s="1"/>
  <c r="AY212" i="1"/>
  <c r="BT212" i="1"/>
  <c r="BS212" i="1"/>
  <c r="BR212" i="1"/>
  <c r="AK175" i="1"/>
  <c r="AP175" i="1" s="1"/>
  <c r="AK177" i="1"/>
  <c r="AP177" i="1" s="1"/>
  <c r="BR181" i="1"/>
  <c r="BR183" i="1"/>
  <c r="BR189" i="1"/>
  <c r="AY190" i="1"/>
  <c r="AS193" i="1"/>
  <c r="AI193" i="1"/>
  <c r="AN193" i="1" s="1"/>
  <c r="AX193" i="1"/>
  <c r="BT194" i="1"/>
  <c r="BR194" i="1"/>
  <c r="AY205" i="1"/>
  <c r="AT205" i="1"/>
  <c r="BJ208" i="1"/>
  <c r="BI208" i="1"/>
  <c r="BJ226" i="1"/>
  <c r="BI226" i="1"/>
  <c r="BH226" i="1"/>
  <c r="AY183" i="1"/>
  <c r="AJ183" i="1"/>
  <c r="AO183" i="1" s="1"/>
  <c r="AY184" i="1"/>
  <c r="BS189" i="1"/>
  <c r="AU191" i="1"/>
  <c r="AK191" i="1"/>
  <c r="AP191" i="1" s="1"/>
  <c r="AZ191" i="1"/>
  <c r="BT198" i="1"/>
  <c r="BS198" i="1"/>
  <c r="BR198" i="1"/>
  <c r="BT201" i="1"/>
  <c r="BS201" i="1"/>
  <c r="BR201" i="1"/>
  <c r="BJ204" i="1"/>
  <c r="BI204" i="1"/>
  <c r="BJ205" i="1"/>
  <c r="BI205" i="1"/>
  <c r="AI179" i="1"/>
  <c r="AN179" i="1" s="1"/>
  <c r="AY198" i="1"/>
  <c r="AT198" i="1"/>
  <c r="AJ198" i="1"/>
  <c r="AO198" i="1" s="1"/>
  <c r="AJ205" i="1"/>
  <c r="AO205" i="1" s="1"/>
  <c r="BH208" i="1"/>
  <c r="BI211" i="1"/>
  <c r="BH211" i="1"/>
  <c r="BJ211" i="1"/>
  <c r="AS214" i="1"/>
  <c r="AI214" i="1"/>
  <c r="AN214" i="1" s="1"/>
  <c r="AX214" i="1"/>
  <c r="BH197" i="1"/>
  <c r="BR197" i="1"/>
  <c r="AT204" i="1"/>
  <c r="AJ204" i="1"/>
  <c r="AO204" i="1" s="1"/>
  <c r="AU205" i="1"/>
  <c r="AK205" i="1"/>
  <c r="AP205" i="1" s="1"/>
  <c r="AS205" i="1"/>
  <c r="BR206" i="1"/>
  <c r="AY207" i="1"/>
  <c r="AU210" i="1"/>
  <c r="AK210" i="1"/>
  <c r="AP210" i="1" s="1"/>
  <c r="AZ210" i="1"/>
  <c r="AK212" i="1"/>
  <c r="AP212" i="1" s="1"/>
  <c r="BJ216" i="1"/>
  <c r="BI216" i="1"/>
  <c r="AU217" i="1"/>
  <c r="AK217" i="1"/>
  <c r="AP217" i="1" s="1"/>
  <c r="AZ217" i="1"/>
  <c r="BU217" i="1"/>
  <c r="BK217" i="1"/>
  <c r="AJ182" i="1"/>
  <c r="AO182" i="1" s="1"/>
  <c r="AJ185" i="1"/>
  <c r="AO185" i="1" s="1"/>
  <c r="AJ187" i="1"/>
  <c r="AO187" i="1" s="1"/>
  <c r="AJ189" i="1"/>
  <c r="AO189" i="1" s="1"/>
  <c r="AJ190" i="1"/>
  <c r="AO190" i="1" s="1"/>
  <c r="AT190" i="1"/>
  <c r="AJ202" i="1"/>
  <c r="AO202" i="1" s="1"/>
  <c r="AT202" i="1"/>
  <c r="AZ203" i="1"/>
  <c r="AY204" i="1"/>
  <c r="AI205" i="1"/>
  <c r="AN205" i="1" s="1"/>
  <c r="AU206" i="1"/>
  <c r="AS209" i="1"/>
  <c r="AT215" i="1"/>
  <c r="BJ215" i="1"/>
  <c r="BI215" i="1"/>
  <c r="BH215" i="1"/>
  <c r="AU216" i="1"/>
  <c r="AK216" i="1"/>
  <c r="AP216" i="1" s="1"/>
  <c r="AT219" i="1"/>
  <c r="BJ219" i="1"/>
  <c r="BI219" i="1"/>
  <c r="BH219" i="1"/>
  <c r="AZ220" i="1"/>
  <c r="AU220" i="1"/>
  <c r="BU220" i="1"/>
  <c r="BK220" i="1"/>
  <c r="AI221" i="1"/>
  <c r="AN221" i="1" s="1"/>
  <c r="AS221" i="1"/>
  <c r="BS223" i="1"/>
  <c r="BR223" i="1"/>
  <c r="BT216" i="1"/>
  <c r="BS216" i="1"/>
  <c r="AI222" i="1"/>
  <c r="AN222" i="1" s="1"/>
  <c r="AS222" i="1"/>
  <c r="AX222" i="1"/>
  <c r="BU205" i="1"/>
  <c r="BR207" i="1"/>
  <c r="BI209" i="1"/>
  <c r="AU212" i="1"/>
  <c r="BJ212" i="1"/>
  <c r="BI212" i="1"/>
  <c r="AZ213" i="1"/>
  <c r="AU213" i="1"/>
  <c r="AK213" i="1"/>
  <c r="AP213" i="1" s="1"/>
  <c r="BT215" i="1"/>
  <c r="BS215" i="1"/>
  <c r="BR215" i="1"/>
  <c r="BT219" i="1"/>
  <c r="BS219" i="1"/>
  <c r="BR219" i="1"/>
  <c r="AJ224" i="1"/>
  <c r="AO224" i="1" s="1"/>
  <c r="AT224" i="1"/>
  <c r="AI226" i="1"/>
  <c r="AN226" i="1" s="1"/>
  <c r="AS226" i="1"/>
  <c r="AX226" i="1"/>
  <c r="AK203" i="1"/>
  <c r="AP203" i="1" s="1"/>
  <c r="AZ205" i="1"/>
  <c r="BT207" i="1"/>
  <c r="AX215" i="1"/>
  <c r="AS215" i="1"/>
  <c r="AI215" i="1"/>
  <c r="AN215" i="1" s="1"/>
  <c r="AX219" i="1"/>
  <c r="AS219" i="1"/>
  <c r="AI219" i="1"/>
  <c r="AN219" i="1" s="1"/>
  <c r="AZ224" i="1"/>
  <c r="AU224" i="1"/>
  <c r="AJ225" i="1"/>
  <c r="AO225" i="1" s="1"/>
  <c r="AT225" i="1"/>
  <c r="AY225" i="1"/>
  <c r="BT226" i="1"/>
  <c r="BS226" i="1"/>
  <c r="AU209" i="1"/>
  <c r="AK209" i="1"/>
  <c r="AP209" i="1" s="1"/>
  <c r="AZ209" i="1"/>
  <c r="BS211" i="1"/>
  <c r="BR211" i="1"/>
  <c r="AS218" i="1"/>
  <c r="AI218" i="1"/>
  <c r="AN218" i="1" s="1"/>
  <c r="AX218" i="1"/>
  <c r="BI223" i="1"/>
  <c r="BH223" i="1"/>
  <c r="AX212" i="1"/>
  <c r="AK214" i="1"/>
  <c r="AP214" i="1" s="1"/>
  <c r="AU214" i="1"/>
  <c r="AX216" i="1"/>
  <c r="AT220" i="1"/>
  <c r="AU223" i="1"/>
  <c r="AY216" i="1"/>
  <c r="AZ225" i="1"/>
  <c r="AY226" i="1"/>
  <c r="AI212" i="1"/>
  <c r="AN212" i="1" s="1"/>
  <c r="BK214" i="1"/>
  <c r="AI216" i="1"/>
  <c r="AN216" i="1" s="1"/>
  <c r="AJ216" i="1"/>
  <c r="AO216" i="1" s="1"/>
  <c r="J6" i="20" l="1"/>
  <c r="L11" i="20"/>
  <c r="Y10" i="20"/>
  <c r="X6" i="20"/>
  <c r="K7" i="20"/>
  <c r="O8" i="20"/>
  <c r="AA7" i="20"/>
  <c r="M8" i="20"/>
  <c r="Z7" i="20"/>
  <c r="A41" i="11"/>
  <c r="A39" i="14"/>
  <c r="C40" i="14"/>
  <c r="G42" i="11"/>
  <c r="F42" i="11"/>
  <c r="B40" i="14"/>
  <c r="BN19" i="1"/>
  <c r="BN20" i="1" s="1"/>
  <c r="BN21" i="1" s="1"/>
  <c r="BN22" i="1" s="1"/>
  <c r="BN23" i="1" s="1"/>
  <c r="BN24" i="1" s="1"/>
  <c r="BN25" i="1" s="1"/>
  <c r="BN26" i="1" s="1"/>
  <c r="BN27" i="1" s="1"/>
  <c r="BN28" i="1" s="1"/>
  <c r="BN29" i="1" s="1"/>
  <c r="BN30" i="1" s="1"/>
  <c r="BN31" i="1" s="1"/>
  <c r="BN32" i="1" s="1"/>
  <c r="BN33" i="1" s="1"/>
  <c r="BN34" i="1" s="1"/>
  <c r="BN35" i="1" s="1"/>
  <c r="BN36" i="1" s="1"/>
  <c r="BN37" i="1" s="1"/>
  <c r="BN38" i="1" s="1"/>
  <c r="BN39" i="1" s="1"/>
  <c r="BN40" i="1" s="1"/>
  <c r="BN41" i="1" s="1"/>
  <c r="BN42" i="1" s="1"/>
  <c r="BN43" i="1" s="1"/>
  <c r="BN44" i="1" s="1"/>
  <c r="BN45" i="1" s="1"/>
  <c r="BN46" i="1" s="1"/>
  <c r="BN47" i="1" s="1"/>
  <c r="BN48" i="1" s="1"/>
  <c r="BN49" i="1" s="1"/>
  <c r="BN50" i="1" s="1"/>
  <c r="BN51" i="1" s="1"/>
  <c r="BN52" i="1" s="1"/>
  <c r="BN53" i="1" s="1"/>
  <c r="BN54" i="1" s="1"/>
  <c r="BN55" i="1" s="1"/>
  <c r="BN56" i="1" s="1"/>
  <c r="BN57" i="1" s="1"/>
  <c r="BN58" i="1" s="1"/>
  <c r="BN59" i="1" s="1"/>
  <c r="BN60" i="1" s="1"/>
  <c r="BJ175" i="1"/>
  <c r="BI175" i="1"/>
  <c r="BH175" i="1"/>
  <c r="BT130" i="1"/>
  <c r="BS130" i="1"/>
  <c r="BR130" i="1"/>
  <c r="BH43" i="1"/>
  <c r="BJ43" i="1"/>
  <c r="BI43" i="1"/>
  <c r="BI46" i="1"/>
  <c r="BH46" i="1"/>
  <c r="BJ46" i="1"/>
  <c r="BR217" i="1"/>
  <c r="BT217" i="1"/>
  <c r="BS217" i="1"/>
  <c r="BJ202" i="1"/>
  <c r="BI202" i="1"/>
  <c r="BH202" i="1"/>
  <c r="BI163" i="1"/>
  <c r="BJ163" i="1"/>
  <c r="BH163" i="1"/>
  <c r="BH142" i="1"/>
  <c r="BJ142" i="1"/>
  <c r="BI142" i="1"/>
  <c r="BJ127" i="1"/>
  <c r="BI127" i="1"/>
  <c r="BH127" i="1"/>
  <c r="BJ82" i="1"/>
  <c r="BI82" i="1"/>
  <c r="BH82" i="1"/>
  <c r="BR46" i="1"/>
  <c r="BW46" i="1" s="1"/>
  <c r="BW47" i="1" s="1"/>
  <c r="BW48" i="1" s="1"/>
  <c r="BW49" i="1" s="1"/>
  <c r="BW50" i="1" s="1"/>
  <c r="BW51" i="1" s="1"/>
  <c r="BW52" i="1" s="1"/>
  <c r="BW53" i="1" s="1"/>
  <c r="BW54" i="1" s="1"/>
  <c r="BW55" i="1" s="1"/>
  <c r="BW56" i="1" s="1"/>
  <c r="BW57" i="1" s="1"/>
  <c r="BW58" i="1" s="1"/>
  <c r="BW59" i="1" s="1"/>
  <c r="BW60" i="1" s="1"/>
  <c r="BW61" i="1" s="1"/>
  <c r="BW62" i="1" s="1"/>
  <c r="BW63" i="1" s="1"/>
  <c r="BW64" i="1" s="1"/>
  <c r="BW65" i="1" s="1"/>
  <c r="BW66" i="1" s="1"/>
  <c r="BW67" i="1" s="1"/>
  <c r="BW68" i="1" s="1"/>
  <c r="BW69" i="1" s="1"/>
  <c r="BW70" i="1" s="1"/>
  <c r="BW71" i="1" s="1"/>
  <c r="BW72" i="1" s="1"/>
  <c r="BW73" i="1" s="1"/>
  <c r="BW74" i="1" s="1"/>
  <c r="BW75" i="1" s="1"/>
  <c r="BW76" i="1" s="1"/>
  <c r="BW77" i="1" s="1"/>
  <c r="BW78" i="1" s="1"/>
  <c r="BW79" i="1" s="1"/>
  <c r="BW80" i="1" s="1"/>
  <c r="BW81" i="1" s="1"/>
  <c r="BW82" i="1" s="1"/>
  <c r="BW83" i="1" s="1"/>
  <c r="BW84" i="1" s="1"/>
  <c r="BW85" i="1" s="1"/>
  <c r="BW86" i="1" s="1"/>
  <c r="BW87" i="1" s="1"/>
  <c r="BW88" i="1" s="1"/>
  <c r="BW89" i="1" s="1"/>
  <c r="BW90" i="1" s="1"/>
  <c r="BW91" i="1" s="1"/>
  <c r="BW92" i="1" s="1"/>
  <c r="BW93" i="1" s="1"/>
  <c r="BW94" i="1" s="1"/>
  <c r="BW95" i="1" s="1"/>
  <c r="BW96" i="1" s="1"/>
  <c r="BW97" i="1" s="1"/>
  <c r="BW98" i="1" s="1"/>
  <c r="BW99" i="1" s="1"/>
  <c r="BW100" i="1" s="1"/>
  <c r="BW101" i="1" s="1"/>
  <c r="BW102" i="1" s="1"/>
  <c r="BW103" i="1" s="1"/>
  <c r="BW104" i="1" s="1"/>
  <c r="BW105" i="1" s="1"/>
  <c r="BW106" i="1" s="1"/>
  <c r="BW107" i="1" s="1"/>
  <c r="BW108" i="1" s="1"/>
  <c r="BW109" i="1" s="1"/>
  <c r="BW110" i="1" s="1"/>
  <c r="BW111" i="1" s="1"/>
  <c r="BW112" i="1" s="1"/>
  <c r="BW113" i="1" s="1"/>
  <c r="BW114" i="1" s="1"/>
  <c r="BW115" i="1" s="1"/>
  <c r="BW116" i="1" s="1"/>
  <c r="BW117" i="1" s="1"/>
  <c r="BW118" i="1" s="1"/>
  <c r="BW119" i="1" s="1"/>
  <c r="BW120" i="1" s="1"/>
  <c r="BW121" i="1" s="1"/>
  <c r="BW122" i="1" s="1"/>
  <c r="BW123" i="1" s="1"/>
  <c r="BW124" i="1" s="1"/>
  <c r="BW125" i="1" s="1"/>
  <c r="BW126" i="1" s="1"/>
  <c r="BW127" i="1" s="1"/>
  <c r="BW128" i="1" s="1"/>
  <c r="BW129" i="1" s="1"/>
  <c r="BW130" i="1" s="1"/>
  <c r="BW131" i="1" s="1"/>
  <c r="BW132" i="1" s="1"/>
  <c r="BW133" i="1" s="1"/>
  <c r="BW134" i="1" s="1"/>
  <c r="BW135" i="1" s="1"/>
  <c r="BW136" i="1" s="1"/>
  <c r="BW137" i="1" s="1"/>
  <c r="BW138" i="1" s="1"/>
  <c r="BW139" i="1" s="1"/>
  <c r="BW140" i="1" s="1"/>
  <c r="BW141" i="1" s="1"/>
  <c r="BW142" i="1" s="1"/>
  <c r="BW143" i="1" s="1"/>
  <c r="BW144" i="1" s="1"/>
  <c r="BW145" i="1" s="1"/>
  <c r="BW146" i="1" s="1"/>
  <c r="BW147" i="1" s="1"/>
  <c r="BW148" i="1" s="1"/>
  <c r="BW149" i="1" s="1"/>
  <c r="BW150" i="1" s="1"/>
  <c r="BW151" i="1" s="1"/>
  <c r="BW152" i="1" s="1"/>
  <c r="BW153" i="1" s="1"/>
  <c r="BW154" i="1" s="1"/>
  <c r="BW155" i="1" s="1"/>
  <c r="BW156" i="1" s="1"/>
  <c r="BW157" i="1" s="1"/>
  <c r="BW158" i="1" s="1"/>
  <c r="BW159" i="1" s="1"/>
  <c r="BW160" i="1" s="1"/>
  <c r="BW161" i="1" s="1"/>
  <c r="BW162" i="1" s="1"/>
  <c r="BW163" i="1" s="1"/>
  <c r="BW164" i="1" s="1"/>
  <c r="BW165" i="1" s="1"/>
  <c r="BW166" i="1" s="1"/>
  <c r="BW167" i="1" s="1"/>
  <c r="BW168" i="1" s="1"/>
  <c r="BW169" i="1" s="1"/>
  <c r="BW170" i="1" s="1"/>
  <c r="BW171" i="1" s="1"/>
  <c r="BW172" i="1" s="1"/>
  <c r="BW173" i="1" s="1"/>
  <c r="BW174" i="1" s="1"/>
  <c r="BW175" i="1" s="1"/>
  <c r="BW176" i="1" s="1"/>
  <c r="BW177" i="1" s="1"/>
  <c r="BW178" i="1" s="1"/>
  <c r="BW179" i="1" s="1"/>
  <c r="BW180" i="1" s="1"/>
  <c r="BW181" i="1" s="1"/>
  <c r="BW182" i="1" s="1"/>
  <c r="BW183" i="1" s="1"/>
  <c r="BW184" i="1" s="1"/>
  <c r="BW185" i="1" s="1"/>
  <c r="BW186" i="1" s="1"/>
  <c r="BW187" i="1" s="1"/>
  <c r="BW188" i="1" s="1"/>
  <c r="BW189" i="1" s="1"/>
  <c r="BW190" i="1" s="1"/>
  <c r="BW191" i="1" s="1"/>
  <c r="BW192" i="1" s="1"/>
  <c r="BW193" i="1" s="1"/>
  <c r="BW194" i="1" s="1"/>
  <c r="BW195" i="1" s="1"/>
  <c r="BW196" i="1" s="1"/>
  <c r="BW197" i="1" s="1"/>
  <c r="BW198" i="1" s="1"/>
  <c r="BW199" i="1" s="1"/>
  <c r="BW200" i="1" s="1"/>
  <c r="BW201" i="1" s="1"/>
  <c r="BW202" i="1" s="1"/>
  <c r="BW203" i="1" s="1"/>
  <c r="BW204" i="1" s="1"/>
  <c r="BW205" i="1" s="1"/>
  <c r="BW206" i="1" s="1"/>
  <c r="BW207" i="1" s="1"/>
  <c r="BW208" i="1" s="1"/>
  <c r="BW209" i="1" s="1"/>
  <c r="BW210" i="1" s="1"/>
  <c r="BW211" i="1" s="1"/>
  <c r="BW212" i="1" s="1"/>
  <c r="BW213" i="1" s="1"/>
  <c r="BW214" i="1" s="1"/>
  <c r="BW215" i="1" s="1"/>
  <c r="BW216" i="1" s="1"/>
  <c r="BW217" i="1" s="1"/>
  <c r="BW218" i="1" s="1"/>
  <c r="BW219" i="1" s="1"/>
  <c r="BW220" i="1" s="1"/>
  <c r="BW221" i="1" s="1"/>
  <c r="BW222" i="1" s="1"/>
  <c r="BW223" i="1" s="1"/>
  <c r="BW224" i="1" s="1"/>
  <c r="BW225" i="1" s="1"/>
  <c r="BW226" i="1" s="1"/>
  <c r="BT46" i="1"/>
  <c r="BY46" i="1" s="1"/>
  <c r="BY47" i="1" s="1"/>
  <c r="BY48" i="1" s="1"/>
  <c r="BY49" i="1" s="1"/>
  <c r="BY50" i="1" s="1"/>
  <c r="BY51" i="1" s="1"/>
  <c r="BY52" i="1" s="1"/>
  <c r="BY53" i="1" s="1"/>
  <c r="BY54" i="1" s="1"/>
  <c r="BY55" i="1" s="1"/>
  <c r="BY56" i="1" s="1"/>
  <c r="BY57" i="1" s="1"/>
  <c r="BY58" i="1" s="1"/>
  <c r="BY59" i="1" s="1"/>
  <c r="BY60" i="1" s="1"/>
  <c r="BY61" i="1" s="1"/>
  <c r="BY62" i="1" s="1"/>
  <c r="BY63" i="1" s="1"/>
  <c r="BY64" i="1" s="1"/>
  <c r="BY65" i="1" s="1"/>
  <c r="BY66" i="1" s="1"/>
  <c r="BY67" i="1" s="1"/>
  <c r="BY68" i="1" s="1"/>
  <c r="BY69" i="1" s="1"/>
  <c r="BY70" i="1" s="1"/>
  <c r="BY71" i="1" s="1"/>
  <c r="BY72" i="1" s="1"/>
  <c r="BY73" i="1" s="1"/>
  <c r="BY74" i="1" s="1"/>
  <c r="BY75" i="1" s="1"/>
  <c r="BY76" i="1" s="1"/>
  <c r="BY77" i="1" s="1"/>
  <c r="BY78" i="1" s="1"/>
  <c r="BY79" i="1" s="1"/>
  <c r="BY80" i="1" s="1"/>
  <c r="BY81" i="1" s="1"/>
  <c r="BY82" i="1" s="1"/>
  <c r="BY83" i="1" s="1"/>
  <c r="BY84" i="1" s="1"/>
  <c r="BY85" i="1" s="1"/>
  <c r="BY86" i="1" s="1"/>
  <c r="BY87" i="1" s="1"/>
  <c r="BY88" i="1" s="1"/>
  <c r="BY89" i="1" s="1"/>
  <c r="BY90" i="1" s="1"/>
  <c r="BY91" i="1" s="1"/>
  <c r="BY92" i="1" s="1"/>
  <c r="BY93" i="1" s="1"/>
  <c r="BY94" i="1" s="1"/>
  <c r="BY95" i="1" s="1"/>
  <c r="BY96" i="1" s="1"/>
  <c r="BY97" i="1" s="1"/>
  <c r="BY98" i="1" s="1"/>
  <c r="BY99" i="1" s="1"/>
  <c r="BY100" i="1" s="1"/>
  <c r="BY101" i="1" s="1"/>
  <c r="BY102" i="1" s="1"/>
  <c r="BY103" i="1" s="1"/>
  <c r="BY104" i="1" s="1"/>
  <c r="BY105" i="1" s="1"/>
  <c r="BY106" i="1" s="1"/>
  <c r="BY107" i="1" s="1"/>
  <c r="BY108" i="1" s="1"/>
  <c r="BY109" i="1" s="1"/>
  <c r="BY110" i="1" s="1"/>
  <c r="BY111" i="1" s="1"/>
  <c r="BY112" i="1" s="1"/>
  <c r="BY113" i="1" s="1"/>
  <c r="BY114" i="1" s="1"/>
  <c r="BY115" i="1" s="1"/>
  <c r="BY116" i="1" s="1"/>
  <c r="BY117" i="1" s="1"/>
  <c r="BY118" i="1" s="1"/>
  <c r="BY119" i="1" s="1"/>
  <c r="BY120" i="1" s="1"/>
  <c r="BY121" i="1" s="1"/>
  <c r="BY122" i="1" s="1"/>
  <c r="BY123" i="1" s="1"/>
  <c r="BY124" i="1" s="1"/>
  <c r="BY125" i="1" s="1"/>
  <c r="BY126" i="1" s="1"/>
  <c r="BY127" i="1" s="1"/>
  <c r="BY128" i="1" s="1"/>
  <c r="BY129" i="1" s="1"/>
  <c r="BY130" i="1" s="1"/>
  <c r="BY131" i="1" s="1"/>
  <c r="BY132" i="1" s="1"/>
  <c r="BY133" i="1" s="1"/>
  <c r="BY134" i="1" s="1"/>
  <c r="BY135" i="1" s="1"/>
  <c r="BY136" i="1" s="1"/>
  <c r="BY137" i="1" s="1"/>
  <c r="BY138" i="1" s="1"/>
  <c r="BY139" i="1" s="1"/>
  <c r="BY140" i="1" s="1"/>
  <c r="BY141" i="1" s="1"/>
  <c r="BY142" i="1" s="1"/>
  <c r="BY143" i="1" s="1"/>
  <c r="BY144" i="1" s="1"/>
  <c r="BY145" i="1" s="1"/>
  <c r="BY146" i="1" s="1"/>
  <c r="BY147" i="1" s="1"/>
  <c r="BY148" i="1" s="1"/>
  <c r="BY149" i="1" s="1"/>
  <c r="BY150" i="1" s="1"/>
  <c r="BY151" i="1" s="1"/>
  <c r="BY152" i="1" s="1"/>
  <c r="BY153" i="1" s="1"/>
  <c r="BY154" i="1" s="1"/>
  <c r="BY155" i="1" s="1"/>
  <c r="BY156" i="1" s="1"/>
  <c r="BY157" i="1" s="1"/>
  <c r="BY158" i="1" s="1"/>
  <c r="BY159" i="1" s="1"/>
  <c r="BY160" i="1" s="1"/>
  <c r="BY161" i="1" s="1"/>
  <c r="BY162" i="1" s="1"/>
  <c r="BY163" i="1" s="1"/>
  <c r="BY164" i="1" s="1"/>
  <c r="BY165" i="1" s="1"/>
  <c r="BY166" i="1" s="1"/>
  <c r="BY167" i="1" s="1"/>
  <c r="BY168" i="1" s="1"/>
  <c r="BY169" i="1" s="1"/>
  <c r="BY170" i="1" s="1"/>
  <c r="BY171" i="1" s="1"/>
  <c r="BY172" i="1" s="1"/>
  <c r="BY173" i="1" s="1"/>
  <c r="BY174" i="1" s="1"/>
  <c r="BY175" i="1" s="1"/>
  <c r="BY176" i="1" s="1"/>
  <c r="BY177" i="1" s="1"/>
  <c r="BY178" i="1" s="1"/>
  <c r="BY179" i="1" s="1"/>
  <c r="BY180" i="1" s="1"/>
  <c r="BY181" i="1" s="1"/>
  <c r="BY182" i="1" s="1"/>
  <c r="BY183" i="1" s="1"/>
  <c r="BY184" i="1" s="1"/>
  <c r="BY185" i="1" s="1"/>
  <c r="BY186" i="1" s="1"/>
  <c r="BY187" i="1" s="1"/>
  <c r="BY188" i="1" s="1"/>
  <c r="BY189" i="1" s="1"/>
  <c r="BY190" i="1" s="1"/>
  <c r="BY191" i="1" s="1"/>
  <c r="BY192" i="1" s="1"/>
  <c r="BY193" i="1" s="1"/>
  <c r="BY194" i="1" s="1"/>
  <c r="BY195" i="1" s="1"/>
  <c r="BY196" i="1" s="1"/>
  <c r="BY197" i="1" s="1"/>
  <c r="BY198" i="1" s="1"/>
  <c r="BY199" i="1" s="1"/>
  <c r="BY200" i="1" s="1"/>
  <c r="BY201" i="1" s="1"/>
  <c r="BY202" i="1" s="1"/>
  <c r="BY203" i="1" s="1"/>
  <c r="BY204" i="1" s="1"/>
  <c r="BY205" i="1" s="1"/>
  <c r="BY206" i="1" s="1"/>
  <c r="BY207" i="1" s="1"/>
  <c r="BY208" i="1" s="1"/>
  <c r="BY209" i="1" s="1"/>
  <c r="BY210" i="1" s="1"/>
  <c r="BY211" i="1" s="1"/>
  <c r="BY212" i="1" s="1"/>
  <c r="BY213" i="1" s="1"/>
  <c r="BY214" i="1" s="1"/>
  <c r="BY215" i="1" s="1"/>
  <c r="BY216" i="1" s="1"/>
  <c r="BY217" i="1" s="1"/>
  <c r="BY218" i="1" s="1"/>
  <c r="BY219" i="1" s="1"/>
  <c r="BY220" i="1" s="1"/>
  <c r="BY221" i="1" s="1"/>
  <c r="BY222" i="1" s="1"/>
  <c r="BY223" i="1" s="1"/>
  <c r="BY224" i="1" s="1"/>
  <c r="BY225" i="1" s="1"/>
  <c r="BY226" i="1" s="1"/>
  <c r="BS46" i="1"/>
  <c r="BH19" i="1"/>
  <c r="BJ19" i="1"/>
  <c r="BI19" i="1"/>
  <c r="F51" i="1"/>
  <c r="C45" i="1"/>
  <c r="D46" i="1"/>
  <c r="C46" i="1"/>
  <c r="F46" i="1"/>
  <c r="E46" i="1"/>
  <c r="BX6" i="1"/>
  <c r="BX7" i="1" s="1"/>
  <c r="BX8" i="1" s="1"/>
  <c r="BX9" i="1" s="1"/>
  <c r="BX10" i="1" s="1"/>
  <c r="BX11" i="1" s="1"/>
  <c r="BX12" i="1" s="1"/>
  <c r="BX13" i="1" s="1"/>
  <c r="BX14" i="1" s="1"/>
  <c r="BX15" i="1" s="1"/>
  <c r="BX16" i="1" s="1"/>
  <c r="BX17" i="1" s="1"/>
  <c r="BX18" i="1" s="1"/>
  <c r="BX19" i="1" s="1"/>
  <c r="BX20" i="1" s="1"/>
  <c r="BX21" i="1" s="1"/>
  <c r="BX22" i="1" s="1"/>
  <c r="BX23" i="1" s="1"/>
  <c r="BX24" i="1" s="1"/>
  <c r="BX25" i="1" s="1"/>
  <c r="BX26" i="1" s="1"/>
  <c r="BX27" i="1" s="1"/>
  <c r="BX28" i="1" s="1"/>
  <c r="BX29" i="1" s="1"/>
  <c r="BX30" i="1" s="1"/>
  <c r="BX31" i="1" s="1"/>
  <c r="BX32" i="1" s="1"/>
  <c r="BX33" i="1" s="1"/>
  <c r="BX34" i="1" s="1"/>
  <c r="BX35" i="1" s="1"/>
  <c r="BX36" i="1" s="1"/>
  <c r="BX37" i="1" s="1"/>
  <c r="BX38" i="1" s="1"/>
  <c r="BX39" i="1" s="1"/>
  <c r="BX40" i="1" s="1"/>
  <c r="BX41" i="1" s="1"/>
  <c r="BX42" i="1" s="1"/>
  <c r="BX43" i="1" s="1"/>
  <c r="BX44" i="1" s="1"/>
  <c r="BX45" i="1" s="1"/>
  <c r="BI145" i="1"/>
  <c r="BH145" i="1"/>
  <c r="BJ145" i="1"/>
  <c r="BH217" i="1"/>
  <c r="BJ217" i="1"/>
  <c r="BI217" i="1"/>
  <c r="BJ64" i="1"/>
  <c r="BI64" i="1"/>
  <c r="BH64" i="1"/>
  <c r="E51" i="1"/>
  <c r="BR52" i="1"/>
  <c r="BT52" i="1"/>
  <c r="BS52" i="1"/>
  <c r="F52" i="1"/>
  <c r="E52" i="1"/>
  <c r="D52" i="1"/>
  <c r="C52" i="1"/>
  <c r="BT202" i="1"/>
  <c r="BS202" i="1"/>
  <c r="BR202" i="1"/>
  <c r="BH160" i="1"/>
  <c r="BJ160" i="1"/>
  <c r="BI160" i="1"/>
  <c r="BS163" i="1"/>
  <c r="BR163" i="1"/>
  <c r="BT163" i="1"/>
  <c r="BJ61" i="1"/>
  <c r="BI61" i="1"/>
  <c r="BH61" i="1"/>
  <c r="BJ118" i="1"/>
  <c r="BI118" i="1"/>
  <c r="BH118" i="1"/>
  <c r="BJ136" i="1"/>
  <c r="BI136" i="1"/>
  <c r="BH136" i="1"/>
  <c r="BT82" i="1"/>
  <c r="BS82" i="1"/>
  <c r="BR82" i="1"/>
  <c r="E45" i="1"/>
  <c r="BJ55" i="1"/>
  <c r="BH55" i="1"/>
  <c r="BI55" i="1"/>
  <c r="BZ46" i="1"/>
  <c r="BZ47" i="1" s="1"/>
  <c r="BZ48" i="1" s="1"/>
  <c r="BZ49" i="1" s="1"/>
  <c r="BZ50" i="1" s="1"/>
  <c r="BZ51" i="1" s="1"/>
  <c r="BZ52" i="1" s="1"/>
  <c r="BZ53" i="1" s="1"/>
  <c r="BZ54" i="1" s="1"/>
  <c r="BZ55" i="1" s="1"/>
  <c r="BZ56" i="1" s="1"/>
  <c r="BZ57" i="1" s="1"/>
  <c r="BZ58" i="1" s="1"/>
  <c r="BZ59" i="1" s="1"/>
  <c r="BZ60" i="1" s="1"/>
  <c r="BZ61" i="1" s="1"/>
  <c r="BZ62" i="1" s="1"/>
  <c r="BZ63" i="1" s="1"/>
  <c r="BZ64" i="1" s="1"/>
  <c r="BZ65" i="1" s="1"/>
  <c r="BZ66" i="1" s="1"/>
  <c r="BZ67" i="1" s="1"/>
  <c r="BZ68" i="1" s="1"/>
  <c r="BZ69" i="1" s="1"/>
  <c r="BZ70" i="1" s="1"/>
  <c r="BZ71" i="1" s="1"/>
  <c r="BZ72" i="1" s="1"/>
  <c r="BZ73" i="1" s="1"/>
  <c r="BZ74" i="1" s="1"/>
  <c r="BZ75" i="1" s="1"/>
  <c r="BZ76" i="1" s="1"/>
  <c r="BZ77" i="1" s="1"/>
  <c r="BZ78" i="1" s="1"/>
  <c r="BZ79" i="1" s="1"/>
  <c r="BZ80" i="1" s="1"/>
  <c r="BZ81" i="1" s="1"/>
  <c r="BZ82" i="1" s="1"/>
  <c r="BZ83" i="1" s="1"/>
  <c r="BZ84" i="1" s="1"/>
  <c r="BZ85" i="1" s="1"/>
  <c r="BZ86" i="1" s="1"/>
  <c r="BZ87" i="1" s="1"/>
  <c r="BZ88" i="1" s="1"/>
  <c r="BZ89" i="1" s="1"/>
  <c r="BZ90" i="1" s="1"/>
  <c r="BZ91" i="1" s="1"/>
  <c r="BZ92" i="1" s="1"/>
  <c r="BZ93" i="1" s="1"/>
  <c r="BZ94" i="1" s="1"/>
  <c r="BZ95" i="1" s="1"/>
  <c r="BZ96" i="1" s="1"/>
  <c r="BZ97" i="1" s="1"/>
  <c r="BZ98" i="1" s="1"/>
  <c r="BZ99" i="1" s="1"/>
  <c r="BZ100" i="1" s="1"/>
  <c r="BZ101" i="1" s="1"/>
  <c r="BZ102" i="1" s="1"/>
  <c r="BZ103" i="1" s="1"/>
  <c r="BZ104" i="1" s="1"/>
  <c r="BZ105" i="1" s="1"/>
  <c r="BZ106" i="1" s="1"/>
  <c r="BZ107" i="1" s="1"/>
  <c r="BZ108" i="1" s="1"/>
  <c r="BZ109" i="1" s="1"/>
  <c r="BZ110" i="1" s="1"/>
  <c r="BZ111" i="1" s="1"/>
  <c r="BZ112" i="1" s="1"/>
  <c r="BZ113" i="1" s="1"/>
  <c r="BZ114" i="1" s="1"/>
  <c r="BZ115" i="1" s="1"/>
  <c r="BZ116" i="1" s="1"/>
  <c r="BZ117" i="1" s="1"/>
  <c r="BZ118" i="1" s="1"/>
  <c r="BZ119" i="1" s="1"/>
  <c r="BZ120" i="1" s="1"/>
  <c r="BZ121" i="1" s="1"/>
  <c r="BZ122" i="1" s="1"/>
  <c r="BZ123" i="1" s="1"/>
  <c r="BZ124" i="1" s="1"/>
  <c r="BZ125" i="1" s="1"/>
  <c r="BZ126" i="1" s="1"/>
  <c r="BZ127" i="1" s="1"/>
  <c r="BZ128" i="1" s="1"/>
  <c r="BZ129" i="1" s="1"/>
  <c r="BZ130" i="1" s="1"/>
  <c r="BZ131" i="1" s="1"/>
  <c r="BZ132" i="1" s="1"/>
  <c r="BZ133" i="1" s="1"/>
  <c r="BZ134" i="1" s="1"/>
  <c r="BZ135" i="1" s="1"/>
  <c r="BZ136" i="1" s="1"/>
  <c r="BZ137" i="1" s="1"/>
  <c r="BZ138" i="1" s="1"/>
  <c r="BZ139" i="1" s="1"/>
  <c r="BZ140" i="1" s="1"/>
  <c r="BZ141" i="1" s="1"/>
  <c r="BZ142" i="1" s="1"/>
  <c r="BZ143" i="1" s="1"/>
  <c r="BZ144" i="1" s="1"/>
  <c r="BZ145" i="1" s="1"/>
  <c r="BZ146" i="1" s="1"/>
  <c r="BZ147" i="1" s="1"/>
  <c r="BZ148" i="1" s="1"/>
  <c r="BZ149" i="1" s="1"/>
  <c r="BZ150" i="1" s="1"/>
  <c r="BZ151" i="1" s="1"/>
  <c r="BZ152" i="1" s="1"/>
  <c r="BZ153" i="1" s="1"/>
  <c r="BZ154" i="1" s="1"/>
  <c r="BZ155" i="1" s="1"/>
  <c r="BZ156" i="1" s="1"/>
  <c r="BZ157" i="1" s="1"/>
  <c r="BZ158" i="1" s="1"/>
  <c r="BZ159" i="1" s="1"/>
  <c r="BZ160" i="1" s="1"/>
  <c r="BZ161" i="1" s="1"/>
  <c r="BZ162" i="1" s="1"/>
  <c r="BZ163" i="1" s="1"/>
  <c r="BZ164" i="1" s="1"/>
  <c r="BZ165" i="1" s="1"/>
  <c r="BZ166" i="1" s="1"/>
  <c r="BZ167" i="1" s="1"/>
  <c r="BZ168" i="1" s="1"/>
  <c r="BZ169" i="1" s="1"/>
  <c r="BZ170" i="1" s="1"/>
  <c r="BZ171" i="1" s="1"/>
  <c r="BZ172" i="1" s="1"/>
  <c r="BZ173" i="1" s="1"/>
  <c r="BZ174" i="1" s="1"/>
  <c r="BZ175" i="1" s="1"/>
  <c r="BZ176" i="1" s="1"/>
  <c r="BZ177" i="1" s="1"/>
  <c r="BZ178" i="1" s="1"/>
  <c r="BZ179" i="1" s="1"/>
  <c r="BZ180" i="1" s="1"/>
  <c r="BZ181" i="1" s="1"/>
  <c r="BZ182" i="1" s="1"/>
  <c r="BZ183" i="1" s="1"/>
  <c r="BZ184" i="1" s="1"/>
  <c r="BZ185" i="1" s="1"/>
  <c r="BZ186" i="1" s="1"/>
  <c r="BZ187" i="1" s="1"/>
  <c r="BZ188" i="1" s="1"/>
  <c r="BZ189" i="1" s="1"/>
  <c r="BZ190" i="1" s="1"/>
  <c r="BZ191" i="1" s="1"/>
  <c r="BZ192" i="1" s="1"/>
  <c r="BZ193" i="1" s="1"/>
  <c r="BZ194" i="1" s="1"/>
  <c r="BZ195" i="1" s="1"/>
  <c r="BZ196" i="1" s="1"/>
  <c r="BZ197" i="1" s="1"/>
  <c r="BZ198" i="1" s="1"/>
  <c r="BZ199" i="1" s="1"/>
  <c r="BZ200" i="1" s="1"/>
  <c r="BZ201" i="1" s="1"/>
  <c r="BZ202" i="1" s="1"/>
  <c r="BZ203" i="1" s="1"/>
  <c r="BZ204" i="1" s="1"/>
  <c r="BZ205" i="1" s="1"/>
  <c r="BZ206" i="1" s="1"/>
  <c r="BZ207" i="1" s="1"/>
  <c r="BZ208" i="1" s="1"/>
  <c r="BZ209" i="1" s="1"/>
  <c r="BZ210" i="1" s="1"/>
  <c r="BZ211" i="1" s="1"/>
  <c r="BZ212" i="1" s="1"/>
  <c r="BZ213" i="1" s="1"/>
  <c r="BZ214" i="1" s="1"/>
  <c r="BZ215" i="1" s="1"/>
  <c r="BZ216" i="1" s="1"/>
  <c r="BZ217" i="1" s="1"/>
  <c r="BZ218" i="1" s="1"/>
  <c r="BZ219" i="1" s="1"/>
  <c r="BZ220" i="1" s="1"/>
  <c r="BZ221" i="1" s="1"/>
  <c r="BZ222" i="1" s="1"/>
  <c r="BZ223" i="1" s="1"/>
  <c r="BZ224" i="1" s="1"/>
  <c r="BZ225" i="1" s="1"/>
  <c r="BZ226" i="1" s="1"/>
  <c r="E49" i="1"/>
  <c r="D49" i="1"/>
  <c r="C49" i="1"/>
  <c r="F49" i="1"/>
  <c r="BT136" i="1"/>
  <c r="BS136" i="1"/>
  <c r="BR136" i="1"/>
  <c r="BP88" i="1"/>
  <c r="BP89" i="1" s="1"/>
  <c r="BP90" i="1" s="1"/>
  <c r="BP91" i="1" s="1"/>
  <c r="BP92" i="1" s="1"/>
  <c r="BP93" i="1" s="1"/>
  <c r="BP94" i="1" s="1"/>
  <c r="BP95" i="1" s="1"/>
  <c r="BP96" i="1" s="1"/>
  <c r="BP97" i="1" s="1"/>
  <c r="BP98" i="1" s="1"/>
  <c r="BP99" i="1" s="1"/>
  <c r="BP100" i="1" s="1"/>
  <c r="BP101" i="1" s="1"/>
  <c r="BP102" i="1" s="1"/>
  <c r="BP103" i="1" s="1"/>
  <c r="BP104" i="1" s="1"/>
  <c r="BP105" i="1" s="1"/>
  <c r="BP106" i="1" s="1"/>
  <c r="BP107" i="1" s="1"/>
  <c r="BP108" i="1" s="1"/>
  <c r="BP109" i="1" s="1"/>
  <c r="BP110" i="1" s="1"/>
  <c r="BP111" i="1" s="1"/>
  <c r="BP112" i="1" s="1"/>
  <c r="BP113" i="1" s="1"/>
  <c r="BP114" i="1" s="1"/>
  <c r="BP115" i="1" s="1"/>
  <c r="BP116" i="1" s="1"/>
  <c r="BP117" i="1" s="1"/>
  <c r="BP118" i="1" s="1"/>
  <c r="BP119" i="1" s="1"/>
  <c r="BP120" i="1" s="1"/>
  <c r="BP121" i="1" s="1"/>
  <c r="BP122" i="1" s="1"/>
  <c r="BP123" i="1" s="1"/>
  <c r="BP124" i="1" s="1"/>
  <c r="BP125" i="1" s="1"/>
  <c r="BP126" i="1" s="1"/>
  <c r="BP127" i="1" s="1"/>
  <c r="BP128" i="1" s="1"/>
  <c r="BP129" i="1" s="1"/>
  <c r="BP130" i="1" s="1"/>
  <c r="BP131" i="1" s="1"/>
  <c r="BP132" i="1" s="1"/>
  <c r="BP133" i="1" s="1"/>
  <c r="BP134" i="1" s="1"/>
  <c r="BP135" i="1" s="1"/>
  <c r="BP136" i="1" s="1"/>
  <c r="BP137" i="1" s="1"/>
  <c r="BP138" i="1" s="1"/>
  <c r="BP139" i="1" s="1"/>
  <c r="BP140" i="1" s="1"/>
  <c r="BP141" i="1" s="1"/>
  <c r="BP142" i="1" s="1"/>
  <c r="BP143" i="1" s="1"/>
  <c r="BP144" i="1" s="1"/>
  <c r="BP145" i="1" s="1"/>
  <c r="BP146" i="1" s="1"/>
  <c r="BP147" i="1" s="1"/>
  <c r="BP148" i="1" s="1"/>
  <c r="BP149" i="1" s="1"/>
  <c r="BP150" i="1" s="1"/>
  <c r="BP151" i="1" s="1"/>
  <c r="BP152" i="1" s="1"/>
  <c r="BP153" i="1" s="1"/>
  <c r="BP154" i="1" s="1"/>
  <c r="BP155" i="1" s="1"/>
  <c r="BP156" i="1" s="1"/>
  <c r="BP157" i="1" s="1"/>
  <c r="BP158" i="1" s="1"/>
  <c r="BP159" i="1" s="1"/>
  <c r="BP160" i="1" s="1"/>
  <c r="BP161" i="1" s="1"/>
  <c r="BP162" i="1" s="1"/>
  <c r="BP163" i="1" s="1"/>
  <c r="BP164" i="1" s="1"/>
  <c r="BP165" i="1" s="1"/>
  <c r="BP166" i="1" s="1"/>
  <c r="BP167" i="1" s="1"/>
  <c r="BP168" i="1" s="1"/>
  <c r="BP169" i="1" s="1"/>
  <c r="BP170" i="1" s="1"/>
  <c r="BP171" i="1" s="1"/>
  <c r="BP172" i="1" s="1"/>
  <c r="BP173" i="1" s="1"/>
  <c r="BP174" i="1" s="1"/>
  <c r="BP175" i="1" s="1"/>
  <c r="BP176" i="1" s="1"/>
  <c r="BP177" i="1" s="1"/>
  <c r="BP178" i="1" s="1"/>
  <c r="BP179" i="1" s="1"/>
  <c r="BP180" i="1" s="1"/>
  <c r="BP181" i="1" s="1"/>
  <c r="BP182" i="1" s="1"/>
  <c r="BP183" i="1" s="1"/>
  <c r="BP184" i="1" s="1"/>
  <c r="BP185" i="1" s="1"/>
  <c r="BP186" i="1" s="1"/>
  <c r="BP187" i="1" s="1"/>
  <c r="BP188" i="1" s="1"/>
  <c r="BP189" i="1" s="1"/>
  <c r="BP190" i="1" s="1"/>
  <c r="BP191" i="1" s="1"/>
  <c r="BP192" i="1" s="1"/>
  <c r="BP193" i="1" s="1"/>
  <c r="BP194" i="1" s="1"/>
  <c r="BP195" i="1" s="1"/>
  <c r="BP196" i="1" s="1"/>
  <c r="BP197" i="1" s="1"/>
  <c r="BP198" i="1" s="1"/>
  <c r="BP199" i="1" s="1"/>
  <c r="BP200" i="1" s="1"/>
  <c r="BP201" i="1" s="1"/>
  <c r="BP202" i="1" s="1"/>
  <c r="BP203" i="1" s="1"/>
  <c r="BP204" i="1" s="1"/>
  <c r="BP205" i="1" s="1"/>
  <c r="BP206" i="1" s="1"/>
  <c r="BP207" i="1" s="1"/>
  <c r="BP208" i="1" s="1"/>
  <c r="BP209" i="1" s="1"/>
  <c r="BP210" i="1" s="1"/>
  <c r="BP211" i="1" s="1"/>
  <c r="BP212" i="1" s="1"/>
  <c r="BP213" i="1" s="1"/>
  <c r="BP214" i="1" s="1"/>
  <c r="BP215" i="1" s="1"/>
  <c r="BP216" i="1" s="1"/>
  <c r="BP217" i="1" s="1"/>
  <c r="BP218" i="1" s="1"/>
  <c r="BP219" i="1" s="1"/>
  <c r="BP220" i="1" s="1"/>
  <c r="BP221" i="1" s="1"/>
  <c r="BP222" i="1" s="1"/>
  <c r="BP223" i="1" s="1"/>
  <c r="BP224" i="1" s="1"/>
  <c r="BP225" i="1" s="1"/>
  <c r="BP226" i="1" s="1"/>
  <c r="F43" i="1"/>
  <c r="C43" i="1"/>
  <c r="E43" i="1"/>
  <c r="D43" i="1"/>
  <c r="BJ199" i="1"/>
  <c r="BI199" i="1"/>
  <c r="BH199" i="1"/>
  <c r="BT133" i="1"/>
  <c r="BS133" i="1"/>
  <c r="BR133" i="1"/>
  <c r="BJ58" i="1"/>
  <c r="BH58" i="1"/>
  <c r="BI58" i="1"/>
  <c r="BT184" i="1"/>
  <c r="BS184" i="1"/>
  <c r="BR184" i="1"/>
  <c r="BJ85" i="1"/>
  <c r="BI85" i="1"/>
  <c r="BH85" i="1"/>
  <c r="BT91" i="1"/>
  <c r="BS91" i="1"/>
  <c r="BR91" i="1"/>
  <c r="F50" i="1"/>
  <c r="E50" i="1"/>
  <c r="C50" i="1"/>
  <c r="D50" i="1"/>
  <c r="BH214" i="1"/>
  <c r="BJ214" i="1"/>
  <c r="BI214" i="1"/>
  <c r="BJ133" i="1"/>
  <c r="BI133" i="1"/>
  <c r="BH133" i="1"/>
  <c r="BT55" i="1"/>
  <c r="BS55" i="1"/>
  <c r="BR55" i="1"/>
  <c r="BJ166" i="1"/>
  <c r="BI166" i="1"/>
  <c r="BH166" i="1"/>
  <c r="BT88" i="1"/>
  <c r="BS88" i="1"/>
  <c r="BR88" i="1"/>
  <c r="E44" i="1"/>
  <c r="F44" i="1"/>
  <c r="D44" i="1"/>
  <c r="C44" i="1"/>
  <c r="BM19" i="1"/>
  <c r="BM20" i="1" s="1"/>
  <c r="BM21" i="1" s="1"/>
  <c r="BM22" i="1" s="1"/>
  <c r="BM23" i="1" s="1"/>
  <c r="BM24" i="1" s="1"/>
  <c r="BM25" i="1" s="1"/>
  <c r="BM26" i="1" s="1"/>
  <c r="BM27" i="1" s="1"/>
  <c r="BM28" i="1" s="1"/>
  <c r="BM29" i="1" s="1"/>
  <c r="BM30" i="1" s="1"/>
  <c r="BM31" i="1" s="1"/>
  <c r="BM32" i="1" s="1"/>
  <c r="BM33" i="1" s="1"/>
  <c r="BM34" i="1" s="1"/>
  <c r="BM35" i="1" s="1"/>
  <c r="BM36" i="1" s="1"/>
  <c r="BM37" i="1" s="1"/>
  <c r="BM38" i="1" s="1"/>
  <c r="BM39" i="1" s="1"/>
  <c r="BM40" i="1" s="1"/>
  <c r="BM41" i="1" s="1"/>
  <c r="BM42" i="1" s="1"/>
  <c r="BH220" i="1"/>
  <c r="BJ220" i="1"/>
  <c r="BI220" i="1"/>
  <c r="BT187" i="1"/>
  <c r="BS187" i="1"/>
  <c r="BR187" i="1"/>
  <c r="BR199" i="1"/>
  <c r="BT199" i="1"/>
  <c r="BS199" i="1"/>
  <c r="BR220" i="1"/>
  <c r="BS220" i="1"/>
  <c r="BT220" i="1"/>
  <c r="BJ184" i="1"/>
  <c r="BI184" i="1"/>
  <c r="BH184" i="1"/>
  <c r="BT175" i="1"/>
  <c r="BS175" i="1"/>
  <c r="BR175" i="1"/>
  <c r="BJ130" i="1"/>
  <c r="BI130" i="1"/>
  <c r="BH130" i="1"/>
  <c r="BJ115" i="1"/>
  <c r="BI115" i="1"/>
  <c r="BH115" i="1"/>
  <c r="BT85" i="1"/>
  <c r="BS85" i="1"/>
  <c r="BR85" i="1"/>
  <c r="C51" i="1"/>
  <c r="BO5" i="1"/>
  <c r="BO6" i="1" s="1"/>
  <c r="BO7" i="1" s="1"/>
  <c r="BO8" i="1" s="1"/>
  <c r="BO9" i="1" s="1"/>
  <c r="BO10" i="1" s="1"/>
  <c r="BO11" i="1" s="1"/>
  <c r="BO12" i="1" s="1"/>
  <c r="BO13" i="1" s="1"/>
  <c r="BO14" i="1" s="1"/>
  <c r="BO15" i="1" s="1"/>
  <c r="BO16" i="1" s="1"/>
  <c r="BO17" i="1" s="1"/>
  <c r="BO18" i="1" s="1"/>
  <c r="BO19" i="1" s="1"/>
  <c r="BO20" i="1" s="1"/>
  <c r="BO21" i="1" s="1"/>
  <c r="BO22" i="1" s="1"/>
  <c r="BO23" i="1" s="1"/>
  <c r="BO24" i="1" s="1"/>
  <c r="BO25" i="1" s="1"/>
  <c r="BO26" i="1" s="1"/>
  <c r="BO27" i="1" s="1"/>
  <c r="BO28" i="1" s="1"/>
  <c r="BO29" i="1" s="1"/>
  <c r="BO30" i="1" s="1"/>
  <c r="BO31" i="1" s="1"/>
  <c r="BO32" i="1" s="1"/>
  <c r="BO33" i="1" s="1"/>
  <c r="BO34" i="1" s="1"/>
  <c r="BO35" i="1" s="1"/>
  <c r="BO36" i="1" s="1"/>
  <c r="BO37" i="1" s="1"/>
  <c r="BO38" i="1" s="1"/>
  <c r="BO39" i="1" s="1"/>
  <c r="BO40" i="1" s="1"/>
  <c r="BO41" i="1" s="1"/>
  <c r="BO42" i="1" s="1"/>
  <c r="BO43" i="1" s="1"/>
  <c r="BO44" i="1" s="1"/>
  <c r="BO45" i="1" s="1"/>
  <c r="BO46" i="1" s="1"/>
  <c r="BO47" i="1" s="1"/>
  <c r="BO48" i="1" s="1"/>
  <c r="BO49" i="1" s="1"/>
  <c r="BO50" i="1" s="1"/>
  <c r="BO51" i="1" s="1"/>
  <c r="BO52" i="1" s="1"/>
  <c r="BO53" i="1" s="1"/>
  <c r="BO54" i="1" s="1"/>
  <c r="BO55" i="1" s="1"/>
  <c r="BO56" i="1" s="1"/>
  <c r="BO57" i="1" s="1"/>
  <c r="BO58" i="1" s="1"/>
  <c r="BO59" i="1" s="1"/>
  <c r="BO60" i="1" s="1"/>
  <c r="BO61" i="1" s="1"/>
  <c r="BO62" i="1" s="1"/>
  <c r="BO63" i="1" s="1"/>
  <c r="BO64" i="1" s="1"/>
  <c r="BO65" i="1" s="1"/>
  <c r="BO66" i="1" s="1"/>
  <c r="BO67" i="1" s="1"/>
  <c r="BO68" i="1" s="1"/>
  <c r="BO69" i="1" s="1"/>
  <c r="BO70" i="1" s="1"/>
  <c r="BO71" i="1" s="1"/>
  <c r="BO72" i="1" s="1"/>
  <c r="BO73" i="1" s="1"/>
  <c r="BO74" i="1" s="1"/>
  <c r="BO75" i="1" s="1"/>
  <c r="BO76" i="1" s="1"/>
  <c r="BO77" i="1" s="1"/>
  <c r="BO78" i="1" s="1"/>
  <c r="BO79" i="1" s="1"/>
  <c r="BO80" i="1" s="1"/>
  <c r="BO81" i="1" s="1"/>
  <c r="BO82" i="1" s="1"/>
  <c r="BO83" i="1" s="1"/>
  <c r="BO84" i="1" s="1"/>
  <c r="BO85" i="1" s="1"/>
  <c r="BO86" i="1" s="1"/>
  <c r="BO87" i="1" s="1"/>
  <c r="BO88" i="1" s="1"/>
  <c r="BO89" i="1" s="1"/>
  <c r="BO90" i="1" s="1"/>
  <c r="BO91" i="1" s="1"/>
  <c r="BO92" i="1" s="1"/>
  <c r="BO93" i="1" s="1"/>
  <c r="BO94" i="1" s="1"/>
  <c r="BO95" i="1" s="1"/>
  <c r="BO96" i="1" s="1"/>
  <c r="BO97" i="1" s="1"/>
  <c r="BO98" i="1" s="1"/>
  <c r="BO99" i="1" s="1"/>
  <c r="BO100" i="1" s="1"/>
  <c r="BO101" i="1" s="1"/>
  <c r="BO102" i="1" s="1"/>
  <c r="BO103" i="1" s="1"/>
  <c r="BO104" i="1" s="1"/>
  <c r="BO105" i="1" s="1"/>
  <c r="BO106" i="1" s="1"/>
  <c r="BO107" i="1" s="1"/>
  <c r="BO108" i="1" s="1"/>
  <c r="BO109" i="1" s="1"/>
  <c r="BO110" i="1" s="1"/>
  <c r="BO111" i="1" s="1"/>
  <c r="BO112" i="1" s="1"/>
  <c r="BO113" i="1" s="1"/>
  <c r="BO114" i="1" s="1"/>
  <c r="BO115" i="1" s="1"/>
  <c r="BO116" i="1" s="1"/>
  <c r="BO117" i="1" s="1"/>
  <c r="BO118" i="1" s="1"/>
  <c r="BO119" i="1" s="1"/>
  <c r="BO120" i="1" s="1"/>
  <c r="BO121" i="1" s="1"/>
  <c r="BO122" i="1" s="1"/>
  <c r="BO123" i="1" s="1"/>
  <c r="BO124" i="1" s="1"/>
  <c r="BO125" i="1" s="1"/>
  <c r="BO126" i="1" s="1"/>
  <c r="BO127" i="1" s="1"/>
  <c r="BO128" i="1" s="1"/>
  <c r="BO129" i="1" s="1"/>
  <c r="BO130" i="1" s="1"/>
  <c r="BO131" i="1" s="1"/>
  <c r="BO132" i="1" s="1"/>
  <c r="BO133" i="1" s="1"/>
  <c r="BO134" i="1" s="1"/>
  <c r="BO135" i="1" s="1"/>
  <c r="BO136" i="1" s="1"/>
  <c r="BO137" i="1" s="1"/>
  <c r="BO138" i="1" s="1"/>
  <c r="BO139" i="1" s="1"/>
  <c r="BO140" i="1" s="1"/>
  <c r="BO141" i="1" s="1"/>
  <c r="BO142" i="1" s="1"/>
  <c r="BO143" i="1" s="1"/>
  <c r="BO144" i="1" s="1"/>
  <c r="BO145" i="1" s="1"/>
  <c r="BO146" i="1" s="1"/>
  <c r="BO147" i="1" s="1"/>
  <c r="BO148" i="1" s="1"/>
  <c r="BO149" i="1" s="1"/>
  <c r="BO150" i="1" s="1"/>
  <c r="BO151" i="1" s="1"/>
  <c r="BO152" i="1" s="1"/>
  <c r="BO153" i="1" s="1"/>
  <c r="BO154" i="1" s="1"/>
  <c r="BO155" i="1" s="1"/>
  <c r="BO156" i="1" s="1"/>
  <c r="BO157" i="1" s="1"/>
  <c r="BO158" i="1" s="1"/>
  <c r="BO159" i="1" s="1"/>
  <c r="BO160" i="1" s="1"/>
  <c r="BO161" i="1" s="1"/>
  <c r="BO162" i="1" s="1"/>
  <c r="BO163" i="1" s="1"/>
  <c r="BO164" i="1" s="1"/>
  <c r="BO165" i="1" s="1"/>
  <c r="BO166" i="1" s="1"/>
  <c r="BO167" i="1" s="1"/>
  <c r="BO168" i="1" s="1"/>
  <c r="BO169" i="1" s="1"/>
  <c r="BO170" i="1" s="1"/>
  <c r="BO171" i="1" s="1"/>
  <c r="BO172" i="1" s="1"/>
  <c r="BO173" i="1" s="1"/>
  <c r="BO174" i="1" s="1"/>
  <c r="BO175" i="1" s="1"/>
  <c r="BO176" i="1" s="1"/>
  <c r="BO177" i="1" s="1"/>
  <c r="BO178" i="1" s="1"/>
  <c r="BO179" i="1" s="1"/>
  <c r="BO180" i="1" s="1"/>
  <c r="BO181" i="1" s="1"/>
  <c r="BO182" i="1" s="1"/>
  <c r="BO183" i="1" s="1"/>
  <c r="BO184" i="1" s="1"/>
  <c r="BO185" i="1" s="1"/>
  <c r="BO186" i="1" s="1"/>
  <c r="BO187" i="1" s="1"/>
  <c r="BO188" i="1" s="1"/>
  <c r="BO189" i="1" s="1"/>
  <c r="BO190" i="1" s="1"/>
  <c r="BO191" i="1" s="1"/>
  <c r="BO192" i="1" s="1"/>
  <c r="BO193" i="1" s="1"/>
  <c r="BO194" i="1" s="1"/>
  <c r="BO195" i="1" s="1"/>
  <c r="BO196" i="1" s="1"/>
  <c r="BO197" i="1" s="1"/>
  <c r="BO198" i="1" s="1"/>
  <c r="BO199" i="1" s="1"/>
  <c r="BO200" i="1" s="1"/>
  <c r="BO201" i="1" s="1"/>
  <c r="BO202" i="1" s="1"/>
  <c r="BO203" i="1" s="1"/>
  <c r="BO204" i="1" s="1"/>
  <c r="BO205" i="1" s="1"/>
  <c r="BO206" i="1" s="1"/>
  <c r="BO207" i="1" s="1"/>
  <c r="BO208" i="1" s="1"/>
  <c r="BO209" i="1" s="1"/>
  <c r="BO210" i="1" s="1"/>
  <c r="BO211" i="1" s="1"/>
  <c r="BO212" i="1" s="1"/>
  <c r="BO213" i="1" s="1"/>
  <c r="BO214" i="1" s="1"/>
  <c r="BO215" i="1" s="1"/>
  <c r="BO216" i="1" s="1"/>
  <c r="BO217" i="1" s="1"/>
  <c r="BO218" i="1" s="1"/>
  <c r="BO219" i="1" s="1"/>
  <c r="BO220" i="1" s="1"/>
  <c r="BO221" i="1" s="1"/>
  <c r="BO222" i="1" s="1"/>
  <c r="BO223" i="1" s="1"/>
  <c r="BO224" i="1" s="1"/>
  <c r="BO225" i="1" s="1"/>
  <c r="BO226" i="1" s="1"/>
  <c r="BI91" i="1"/>
  <c r="BH91" i="1"/>
  <c r="BJ91" i="1"/>
  <c r="E47" i="1"/>
  <c r="D47" i="1"/>
  <c r="F47" i="1"/>
  <c r="C47" i="1"/>
  <c r="BT205" i="1"/>
  <c r="BR205" i="1"/>
  <c r="BS205" i="1"/>
  <c r="BT118" i="1"/>
  <c r="BS118" i="1"/>
  <c r="BR118" i="1"/>
  <c r="BJ88" i="1"/>
  <c r="BI88" i="1"/>
  <c r="BH88" i="1"/>
  <c r="D51" i="1"/>
  <c r="BH52" i="1"/>
  <c r="BJ52" i="1"/>
  <c r="BI52" i="1"/>
  <c r="F48" i="1"/>
  <c r="E48" i="1"/>
  <c r="D48" i="1"/>
  <c r="C48" i="1"/>
  <c r="J7" i="20" l="1"/>
  <c r="M9" i="20"/>
  <c r="Z8" i="20"/>
  <c r="K8" i="20"/>
  <c r="X7" i="20"/>
  <c r="AA8" i="20"/>
  <c r="O9" i="20"/>
  <c r="L12" i="20"/>
  <c r="Y11" i="20"/>
  <c r="F43" i="11"/>
  <c r="F44" i="11" s="1"/>
  <c r="F45" i="11" s="1"/>
  <c r="B41" i="14"/>
  <c r="C41" i="14"/>
  <c r="G43" i="11"/>
  <c r="A40" i="14"/>
  <c r="A42" i="11"/>
  <c r="BN61" i="1"/>
  <c r="BN62" i="1" s="1"/>
  <c r="BN63" i="1" s="1"/>
  <c r="BN64" i="1" s="1"/>
  <c r="BN65" i="1" s="1"/>
  <c r="BN66" i="1" s="1"/>
  <c r="BN67" i="1" s="1"/>
  <c r="BN68" i="1" s="1"/>
  <c r="BN69" i="1" s="1"/>
  <c r="BN70" i="1" s="1"/>
  <c r="BN71" i="1" s="1"/>
  <c r="BN72" i="1" s="1"/>
  <c r="BN73" i="1" s="1"/>
  <c r="BN74" i="1" s="1"/>
  <c r="BN75" i="1" s="1"/>
  <c r="BN76" i="1" s="1"/>
  <c r="BN77" i="1" s="1"/>
  <c r="BN78" i="1" s="1"/>
  <c r="BN79" i="1" s="1"/>
  <c r="BN80" i="1" s="1"/>
  <c r="BN81" i="1" s="1"/>
  <c r="BN82" i="1" s="1"/>
  <c r="BN83" i="1" s="1"/>
  <c r="BN84" i="1" s="1"/>
  <c r="BN85" i="1" s="1"/>
  <c r="BN86" i="1" s="1"/>
  <c r="BN87" i="1" s="1"/>
  <c r="BN88" i="1" s="1"/>
  <c r="BN89" i="1" s="1"/>
  <c r="BN90" i="1" s="1"/>
  <c r="BN91" i="1" s="1"/>
  <c r="BN92" i="1" s="1"/>
  <c r="BN93" i="1" s="1"/>
  <c r="BN94" i="1" s="1"/>
  <c r="BN95" i="1" s="1"/>
  <c r="BN96" i="1" s="1"/>
  <c r="BN97" i="1" s="1"/>
  <c r="BN98" i="1" s="1"/>
  <c r="BN99" i="1" s="1"/>
  <c r="BN100" i="1" s="1"/>
  <c r="BN101" i="1" s="1"/>
  <c r="BN102" i="1" s="1"/>
  <c r="BN103" i="1" s="1"/>
  <c r="BN104" i="1" s="1"/>
  <c r="BN105" i="1" s="1"/>
  <c r="BN106" i="1" s="1"/>
  <c r="BN107" i="1" s="1"/>
  <c r="BN108" i="1" s="1"/>
  <c r="BN109" i="1" s="1"/>
  <c r="BN110" i="1" s="1"/>
  <c r="BN111" i="1" s="1"/>
  <c r="BN112" i="1" s="1"/>
  <c r="BN113" i="1" s="1"/>
  <c r="BN114" i="1" s="1"/>
  <c r="BN115" i="1" s="1"/>
  <c r="BN116" i="1" s="1"/>
  <c r="BN117" i="1" s="1"/>
  <c r="BN118" i="1" s="1"/>
  <c r="BN119" i="1" s="1"/>
  <c r="BN120" i="1" s="1"/>
  <c r="BN121" i="1" s="1"/>
  <c r="BN122" i="1" s="1"/>
  <c r="BN123" i="1" s="1"/>
  <c r="BN124" i="1" s="1"/>
  <c r="BN125" i="1" s="1"/>
  <c r="BN126" i="1" s="1"/>
  <c r="BN127" i="1" s="1"/>
  <c r="BN128" i="1" s="1"/>
  <c r="BN129" i="1" s="1"/>
  <c r="BN130" i="1" s="1"/>
  <c r="BN131" i="1" s="1"/>
  <c r="BN132" i="1" s="1"/>
  <c r="BN133" i="1" s="1"/>
  <c r="BN134" i="1" s="1"/>
  <c r="BN135" i="1" s="1"/>
  <c r="BN136" i="1" s="1"/>
  <c r="BN137" i="1" s="1"/>
  <c r="BN138" i="1" s="1"/>
  <c r="BN139" i="1" s="1"/>
  <c r="BN140" i="1" s="1"/>
  <c r="BN141" i="1" s="1"/>
  <c r="BN142" i="1" s="1"/>
  <c r="BN143" i="1" s="1"/>
  <c r="BN144" i="1" s="1"/>
  <c r="BN145" i="1" s="1"/>
  <c r="BN146" i="1" s="1"/>
  <c r="BN147" i="1" s="1"/>
  <c r="BN148" i="1" s="1"/>
  <c r="BN149" i="1" s="1"/>
  <c r="BN150" i="1" s="1"/>
  <c r="BN151" i="1" s="1"/>
  <c r="BN152" i="1" s="1"/>
  <c r="BN153" i="1" s="1"/>
  <c r="BN154" i="1" s="1"/>
  <c r="BN155" i="1" s="1"/>
  <c r="BN156" i="1" s="1"/>
  <c r="BN157" i="1" s="1"/>
  <c r="BN158" i="1" s="1"/>
  <c r="BN159" i="1" s="1"/>
  <c r="BN160" i="1" s="1"/>
  <c r="BN161" i="1" s="1"/>
  <c r="BN162" i="1" s="1"/>
  <c r="BN163" i="1" s="1"/>
  <c r="BN164" i="1" s="1"/>
  <c r="BN165" i="1" s="1"/>
  <c r="BN166" i="1" s="1"/>
  <c r="BN167" i="1" s="1"/>
  <c r="BN168" i="1" s="1"/>
  <c r="BN169" i="1" s="1"/>
  <c r="BN170" i="1" s="1"/>
  <c r="BN171" i="1" s="1"/>
  <c r="BN172" i="1" s="1"/>
  <c r="BN173" i="1" s="1"/>
  <c r="BN174" i="1" s="1"/>
  <c r="BN175" i="1" s="1"/>
  <c r="BN176" i="1" s="1"/>
  <c r="BN177" i="1" s="1"/>
  <c r="BN178" i="1" s="1"/>
  <c r="BN179" i="1" s="1"/>
  <c r="BN180" i="1" s="1"/>
  <c r="BN181" i="1" s="1"/>
  <c r="BN182" i="1" s="1"/>
  <c r="BN183" i="1" s="1"/>
  <c r="BN184" i="1" s="1"/>
  <c r="BN185" i="1" s="1"/>
  <c r="BN186" i="1" s="1"/>
  <c r="BN187" i="1" s="1"/>
  <c r="BN188" i="1" s="1"/>
  <c r="BN189" i="1" s="1"/>
  <c r="BN190" i="1" s="1"/>
  <c r="BN191" i="1" s="1"/>
  <c r="BN192" i="1" s="1"/>
  <c r="BN193" i="1" s="1"/>
  <c r="BN194" i="1" s="1"/>
  <c r="BN195" i="1" s="1"/>
  <c r="BN196" i="1" s="1"/>
  <c r="BN197" i="1" s="1"/>
  <c r="BN198" i="1" s="1"/>
  <c r="BN199" i="1" s="1"/>
  <c r="BN200" i="1" s="1"/>
  <c r="BN201" i="1" s="1"/>
  <c r="BN202" i="1" s="1"/>
  <c r="BN203" i="1" s="1"/>
  <c r="BN204" i="1" s="1"/>
  <c r="BN205" i="1" s="1"/>
  <c r="BN206" i="1" s="1"/>
  <c r="BN207" i="1" s="1"/>
  <c r="BN208" i="1" s="1"/>
  <c r="BN209" i="1" s="1"/>
  <c r="BN210" i="1" s="1"/>
  <c r="BN211" i="1" s="1"/>
  <c r="BN212" i="1" s="1"/>
  <c r="BN213" i="1" s="1"/>
  <c r="BN214" i="1" s="1"/>
  <c r="BN215" i="1" s="1"/>
  <c r="BN216" i="1" s="1"/>
  <c r="BN217" i="1" s="1"/>
  <c r="BN218" i="1" s="1"/>
  <c r="BN219" i="1" s="1"/>
  <c r="BN220" i="1" s="1"/>
  <c r="BN221" i="1" s="1"/>
  <c r="BN222" i="1" s="1"/>
  <c r="BN223" i="1" s="1"/>
  <c r="BN224" i="1" s="1"/>
  <c r="BN225" i="1" s="1"/>
  <c r="BN226" i="1" s="1"/>
  <c r="BM43" i="1"/>
  <c r="BM44" i="1" s="1"/>
  <c r="BM45" i="1" s="1"/>
  <c r="BM46" i="1" s="1"/>
  <c r="BM47" i="1" s="1"/>
  <c r="BM48" i="1" s="1"/>
  <c r="BM49" i="1" s="1"/>
  <c r="BM50" i="1" s="1"/>
  <c r="BM51" i="1" s="1"/>
  <c r="BM52" i="1" s="1"/>
  <c r="BM53" i="1" s="1"/>
  <c r="BM54" i="1" s="1"/>
  <c r="BM55" i="1" s="1"/>
  <c r="BM56" i="1" s="1"/>
  <c r="BM57" i="1" s="1"/>
  <c r="BM58" i="1" s="1"/>
  <c r="BM59" i="1" s="1"/>
  <c r="BM60" i="1" s="1"/>
  <c r="BM61" i="1" s="1"/>
  <c r="BM62" i="1" s="1"/>
  <c r="BM63" i="1" s="1"/>
  <c r="BM64" i="1" s="1"/>
  <c r="BM65" i="1" s="1"/>
  <c r="BM66" i="1" s="1"/>
  <c r="BM67" i="1" s="1"/>
  <c r="BM68" i="1" s="1"/>
  <c r="BM69" i="1" s="1"/>
  <c r="BM70" i="1" s="1"/>
  <c r="BM71" i="1" s="1"/>
  <c r="BM72" i="1" s="1"/>
  <c r="BM73" i="1" s="1"/>
  <c r="BM74" i="1" s="1"/>
  <c r="BM75" i="1" s="1"/>
  <c r="BM76" i="1" s="1"/>
  <c r="BM77" i="1" s="1"/>
  <c r="BM78" i="1" s="1"/>
  <c r="BM79" i="1" s="1"/>
  <c r="BM80" i="1" s="1"/>
  <c r="BM81" i="1" s="1"/>
  <c r="BM82" i="1" s="1"/>
  <c r="BM83" i="1" s="1"/>
  <c r="BM84" i="1" s="1"/>
  <c r="BM85" i="1" s="1"/>
  <c r="BM86" i="1" s="1"/>
  <c r="BM87" i="1" s="1"/>
  <c r="BM88" i="1" s="1"/>
  <c r="BM89" i="1" s="1"/>
  <c r="BM90" i="1" s="1"/>
  <c r="BM91" i="1" s="1"/>
  <c r="BM92" i="1" s="1"/>
  <c r="BM93" i="1" s="1"/>
  <c r="BM94" i="1" s="1"/>
  <c r="BM95" i="1" s="1"/>
  <c r="BM96" i="1" s="1"/>
  <c r="BM97" i="1" s="1"/>
  <c r="BM98" i="1" s="1"/>
  <c r="BM99" i="1" s="1"/>
  <c r="BM100" i="1" s="1"/>
  <c r="BM101" i="1" s="1"/>
  <c r="BM102" i="1" s="1"/>
  <c r="BM103" i="1" s="1"/>
  <c r="BM104" i="1" s="1"/>
  <c r="BM105" i="1" s="1"/>
  <c r="BM106" i="1" s="1"/>
  <c r="BM107" i="1" s="1"/>
  <c r="BM108" i="1" s="1"/>
  <c r="BM109" i="1" s="1"/>
  <c r="BM110" i="1" s="1"/>
  <c r="BM111" i="1" s="1"/>
  <c r="BM112" i="1" s="1"/>
  <c r="BM113" i="1" s="1"/>
  <c r="BM114" i="1" s="1"/>
  <c r="BM115" i="1" s="1"/>
  <c r="BM116" i="1" s="1"/>
  <c r="BM117" i="1" s="1"/>
  <c r="BM118" i="1" s="1"/>
  <c r="BM119" i="1" s="1"/>
  <c r="BM120" i="1" s="1"/>
  <c r="BM121" i="1" s="1"/>
  <c r="BM122" i="1" s="1"/>
  <c r="BM123" i="1" s="1"/>
  <c r="BM124" i="1" s="1"/>
  <c r="BM125" i="1" s="1"/>
  <c r="BM126" i="1" s="1"/>
  <c r="BM127" i="1" s="1"/>
  <c r="BM128" i="1" s="1"/>
  <c r="BM129" i="1" s="1"/>
  <c r="BM130" i="1" s="1"/>
  <c r="BM131" i="1" s="1"/>
  <c r="BM132" i="1" s="1"/>
  <c r="BM133" i="1" s="1"/>
  <c r="BM134" i="1" s="1"/>
  <c r="BM135" i="1" s="1"/>
  <c r="BM136" i="1" s="1"/>
  <c r="BM137" i="1" s="1"/>
  <c r="BM138" i="1" s="1"/>
  <c r="BM139" i="1" s="1"/>
  <c r="BM140" i="1" s="1"/>
  <c r="BM141" i="1" s="1"/>
  <c r="BM142" i="1" s="1"/>
  <c r="BM143" i="1" s="1"/>
  <c r="BM144" i="1" s="1"/>
  <c r="BM145" i="1" s="1"/>
  <c r="BM146" i="1" s="1"/>
  <c r="BM147" i="1" s="1"/>
  <c r="BM148" i="1" s="1"/>
  <c r="BM149" i="1" s="1"/>
  <c r="BM150" i="1" s="1"/>
  <c r="BM151" i="1" s="1"/>
  <c r="BM152" i="1" s="1"/>
  <c r="BM153" i="1" s="1"/>
  <c r="BM154" i="1" s="1"/>
  <c r="BM155" i="1" s="1"/>
  <c r="BM156" i="1" s="1"/>
  <c r="BM157" i="1" s="1"/>
  <c r="BM158" i="1" s="1"/>
  <c r="BM159" i="1" s="1"/>
  <c r="BM160" i="1" s="1"/>
  <c r="BM161" i="1" s="1"/>
  <c r="BM162" i="1" s="1"/>
  <c r="BM163" i="1" s="1"/>
  <c r="BM164" i="1" s="1"/>
  <c r="BM165" i="1" s="1"/>
  <c r="BM166" i="1" s="1"/>
  <c r="BM167" i="1" s="1"/>
  <c r="BM168" i="1" s="1"/>
  <c r="BM169" i="1" s="1"/>
  <c r="BM170" i="1" s="1"/>
  <c r="BM171" i="1" s="1"/>
  <c r="BM172" i="1" s="1"/>
  <c r="BM173" i="1" s="1"/>
  <c r="BM174" i="1" s="1"/>
  <c r="BM175" i="1" s="1"/>
  <c r="BM176" i="1" s="1"/>
  <c r="BM177" i="1" s="1"/>
  <c r="BM178" i="1" s="1"/>
  <c r="BM179" i="1" s="1"/>
  <c r="BM180" i="1" s="1"/>
  <c r="BM181" i="1" s="1"/>
  <c r="BM182" i="1" s="1"/>
  <c r="BM183" i="1" s="1"/>
  <c r="BM184" i="1" s="1"/>
  <c r="BM185" i="1" s="1"/>
  <c r="BM186" i="1" s="1"/>
  <c r="BM187" i="1" s="1"/>
  <c r="BM188" i="1" s="1"/>
  <c r="BM189" i="1" s="1"/>
  <c r="BM190" i="1" s="1"/>
  <c r="BM191" i="1" s="1"/>
  <c r="BM192" i="1" s="1"/>
  <c r="BM193" i="1" s="1"/>
  <c r="BM194" i="1" s="1"/>
  <c r="BM195" i="1" s="1"/>
  <c r="BM196" i="1" s="1"/>
  <c r="BM197" i="1" s="1"/>
  <c r="BM198" i="1" s="1"/>
  <c r="BM199" i="1" s="1"/>
  <c r="BM200" i="1" s="1"/>
  <c r="BM201" i="1" s="1"/>
  <c r="BM202" i="1" s="1"/>
  <c r="BM203" i="1" s="1"/>
  <c r="BM204" i="1" s="1"/>
  <c r="BM205" i="1" s="1"/>
  <c r="BM206" i="1" s="1"/>
  <c r="BM207" i="1" s="1"/>
  <c r="BM208" i="1" s="1"/>
  <c r="BM209" i="1" s="1"/>
  <c r="BM210" i="1" s="1"/>
  <c r="BM211" i="1" s="1"/>
  <c r="BM212" i="1" s="1"/>
  <c r="BM213" i="1" s="1"/>
  <c r="BM214" i="1" s="1"/>
  <c r="BM215" i="1" s="1"/>
  <c r="BM216" i="1" s="1"/>
  <c r="BM217" i="1" s="1"/>
  <c r="BM218" i="1" s="1"/>
  <c r="BM219" i="1" s="1"/>
  <c r="BM220" i="1" s="1"/>
  <c r="BM221" i="1" s="1"/>
  <c r="BM222" i="1" s="1"/>
  <c r="BM223" i="1" s="1"/>
  <c r="BM224" i="1" s="1"/>
  <c r="BM225" i="1" s="1"/>
  <c r="BM226" i="1" s="1"/>
  <c r="C28" i="1"/>
  <c r="C30" i="1"/>
  <c r="C29" i="1"/>
  <c r="C19" i="1"/>
  <c r="C12" i="1"/>
  <c r="C11" i="1"/>
  <c r="C20" i="1"/>
  <c r="C16" i="1"/>
  <c r="C15" i="1"/>
  <c r="C14" i="1"/>
  <c r="C18" i="1"/>
  <c r="D30" i="1"/>
  <c r="D29" i="1"/>
  <c r="D12" i="1"/>
  <c r="D11" i="1"/>
  <c r="D20" i="1"/>
  <c r="D19" i="1"/>
  <c r="D18" i="1"/>
  <c r="D14" i="1"/>
  <c r="D15" i="1"/>
  <c r="D16" i="1"/>
  <c r="D28" i="1"/>
  <c r="BX46" i="1"/>
  <c r="BX47" i="1" s="1"/>
  <c r="BX48" i="1" s="1"/>
  <c r="BX49" i="1" s="1"/>
  <c r="BX50" i="1" s="1"/>
  <c r="BX51" i="1" s="1"/>
  <c r="BX52" i="1" s="1"/>
  <c r="BX53" i="1" s="1"/>
  <c r="BX54" i="1" s="1"/>
  <c r="BX55" i="1" s="1"/>
  <c r="BX56" i="1" s="1"/>
  <c r="BX57" i="1" s="1"/>
  <c r="BX58" i="1" s="1"/>
  <c r="BX59" i="1" s="1"/>
  <c r="BX60" i="1" s="1"/>
  <c r="BX61" i="1" s="1"/>
  <c r="BX62" i="1" s="1"/>
  <c r="BX63" i="1" s="1"/>
  <c r="BX64" i="1" s="1"/>
  <c r="BX65" i="1" s="1"/>
  <c r="BX66" i="1" s="1"/>
  <c r="BX67" i="1" s="1"/>
  <c r="BX68" i="1" s="1"/>
  <c r="BX69" i="1" s="1"/>
  <c r="BX70" i="1" s="1"/>
  <c r="BX71" i="1" s="1"/>
  <c r="BX72" i="1" s="1"/>
  <c r="BX73" i="1" s="1"/>
  <c r="BX74" i="1" s="1"/>
  <c r="BX75" i="1" s="1"/>
  <c r="BX76" i="1" s="1"/>
  <c r="BX77" i="1" s="1"/>
  <c r="BX78" i="1" s="1"/>
  <c r="BX79" i="1" s="1"/>
  <c r="BX80" i="1" s="1"/>
  <c r="BX81" i="1" s="1"/>
  <c r="BX82" i="1" s="1"/>
  <c r="BX83" i="1" s="1"/>
  <c r="BX84" i="1" s="1"/>
  <c r="BX85" i="1" s="1"/>
  <c r="BX86" i="1" s="1"/>
  <c r="BX87" i="1" s="1"/>
  <c r="BX88" i="1" s="1"/>
  <c r="BX89" i="1" s="1"/>
  <c r="BX90" i="1" s="1"/>
  <c r="BX91" i="1" s="1"/>
  <c r="BX92" i="1" s="1"/>
  <c r="BX93" i="1" s="1"/>
  <c r="BX94" i="1" s="1"/>
  <c r="BX95" i="1" s="1"/>
  <c r="BX96" i="1" s="1"/>
  <c r="BX97" i="1" s="1"/>
  <c r="BX98" i="1" s="1"/>
  <c r="BX99" i="1" s="1"/>
  <c r="BX100" i="1" s="1"/>
  <c r="BX101" i="1" s="1"/>
  <c r="BX102" i="1" s="1"/>
  <c r="BX103" i="1" s="1"/>
  <c r="BX104" i="1" s="1"/>
  <c r="BX105" i="1" s="1"/>
  <c r="BX106" i="1" s="1"/>
  <c r="BX107" i="1" s="1"/>
  <c r="BX108" i="1" s="1"/>
  <c r="BX109" i="1" s="1"/>
  <c r="BX110" i="1" s="1"/>
  <c r="BX111" i="1" s="1"/>
  <c r="BX112" i="1" s="1"/>
  <c r="BX113" i="1" s="1"/>
  <c r="BX114" i="1" s="1"/>
  <c r="BX115" i="1" s="1"/>
  <c r="BX116" i="1" s="1"/>
  <c r="BX117" i="1" s="1"/>
  <c r="BX118" i="1" s="1"/>
  <c r="BX119" i="1" s="1"/>
  <c r="BX120" i="1" s="1"/>
  <c r="BX121" i="1" s="1"/>
  <c r="BX122" i="1" s="1"/>
  <c r="BX123" i="1" s="1"/>
  <c r="BX124" i="1" s="1"/>
  <c r="BX125" i="1" s="1"/>
  <c r="BX126" i="1" s="1"/>
  <c r="BX127" i="1" s="1"/>
  <c r="BX128" i="1" s="1"/>
  <c r="BX129" i="1" s="1"/>
  <c r="BX130" i="1" s="1"/>
  <c r="BX131" i="1" s="1"/>
  <c r="BX132" i="1" s="1"/>
  <c r="BX133" i="1" s="1"/>
  <c r="BX134" i="1" s="1"/>
  <c r="BX135" i="1" s="1"/>
  <c r="BX136" i="1" s="1"/>
  <c r="BX137" i="1" s="1"/>
  <c r="BX138" i="1" s="1"/>
  <c r="BX139" i="1" s="1"/>
  <c r="BX140" i="1" s="1"/>
  <c r="BX141" i="1" s="1"/>
  <c r="BX142" i="1" s="1"/>
  <c r="BX143" i="1" s="1"/>
  <c r="BX144" i="1" s="1"/>
  <c r="BX145" i="1" s="1"/>
  <c r="BX146" i="1" s="1"/>
  <c r="BX147" i="1" s="1"/>
  <c r="BX148" i="1" s="1"/>
  <c r="BX149" i="1" s="1"/>
  <c r="BX150" i="1" s="1"/>
  <c r="BX151" i="1" s="1"/>
  <c r="BX152" i="1" s="1"/>
  <c r="BX153" i="1" s="1"/>
  <c r="BX154" i="1" s="1"/>
  <c r="BX155" i="1" s="1"/>
  <c r="BX156" i="1" s="1"/>
  <c r="BX157" i="1" s="1"/>
  <c r="BX158" i="1" s="1"/>
  <c r="BX159" i="1" s="1"/>
  <c r="BX160" i="1" s="1"/>
  <c r="BX161" i="1" s="1"/>
  <c r="BX162" i="1" s="1"/>
  <c r="BX163" i="1" s="1"/>
  <c r="BX164" i="1" s="1"/>
  <c r="BX165" i="1" s="1"/>
  <c r="BX166" i="1" s="1"/>
  <c r="BX167" i="1" s="1"/>
  <c r="BX168" i="1" s="1"/>
  <c r="BX169" i="1" s="1"/>
  <c r="BX170" i="1" s="1"/>
  <c r="BX171" i="1" s="1"/>
  <c r="BX172" i="1" s="1"/>
  <c r="BX173" i="1" s="1"/>
  <c r="BX174" i="1" s="1"/>
  <c r="BX175" i="1" s="1"/>
  <c r="BX176" i="1" s="1"/>
  <c r="BX177" i="1" s="1"/>
  <c r="BX178" i="1" s="1"/>
  <c r="BX179" i="1" s="1"/>
  <c r="BX180" i="1" s="1"/>
  <c r="BX181" i="1" s="1"/>
  <c r="BX182" i="1" s="1"/>
  <c r="BX183" i="1" s="1"/>
  <c r="BX184" i="1" s="1"/>
  <c r="BX185" i="1" s="1"/>
  <c r="BX186" i="1" s="1"/>
  <c r="BX187" i="1" s="1"/>
  <c r="BX188" i="1" s="1"/>
  <c r="BX189" i="1" s="1"/>
  <c r="BX190" i="1" s="1"/>
  <c r="BX191" i="1" s="1"/>
  <c r="BX192" i="1" s="1"/>
  <c r="BX193" i="1" s="1"/>
  <c r="BX194" i="1" s="1"/>
  <c r="BX195" i="1" s="1"/>
  <c r="BX196" i="1" s="1"/>
  <c r="BX197" i="1" s="1"/>
  <c r="BX198" i="1" s="1"/>
  <c r="BX199" i="1" s="1"/>
  <c r="BX200" i="1" s="1"/>
  <c r="BX201" i="1" s="1"/>
  <c r="BX202" i="1" s="1"/>
  <c r="BX203" i="1" s="1"/>
  <c r="BX204" i="1" s="1"/>
  <c r="BX205" i="1" s="1"/>
  <c r="BX206" i="1" s="1"/>
  <c r="BX207" i="1" s="1"/>
  <c r="BX208" i="1" s="1"/>
  <c r="BX209" i="1" s="1"/>
  <c r="BX210" i="1" s="1"/>
  <c r="BX211" i="1" s="1"/>
  <c r="BX212" i="1" s="1"/>
  <c r="BX213" i="1" s="1"/>
  <c r="BX214" i="1" s="1"/>
  <c r="BX215" i="1" s="1"/>
  <c r="BX216" i="1" s="1"/>
  <c r="BX217" i="1" s="1"/>
  <c r="BX218" i="1" s="1"/>
  <c r="BX219" i="1" s="1"/>
  <c r="BX220" i="1" s="1"/>
  <c r="BX221" i="1" s="1"/>
  <c r="BX222" i="1" s="1"/>
  <c r="BX223" i="1" s="1"/>
  <c r="BX224" i="1" s="1"/>
  <c r="BX225" i="1" s="1"/>
  <c r="BX226" i="1" s="1"/>
  <c r="E12" i="1"/>
  <c r="E11" i="1"/>
  <c r="E30" i="1"/>
  <c r="E20" i="1"/>
  <c r="E19" i="1"/>
  <c r="E18" i="1"/>
  <c r="E29" i="1"/>
  <c r="E28" i="1"/>
  <c r="E14" i="1"/>
  <c r="E15" i="1"/>
  <c r="E16" i="1"/>
  <c r="F30" i="1"/>
  <c r="F20" i="1"/>
  <c r="F19" i="1"/>
  <c r="F18" i="1"/>
  <c r="F29" i="1"/>
  <c r="F28" i="1"/>
  <c r="F15" i="1"/>
  <c r="F16" i="1"/>
  <c r="F14" i="1"/>
  <c r="F11" i="1"/>
  <c r="F12" i="1"/>
  <c r="G44" i="11" l="1"/>
  <c r="C42" i="14"/>
  <c r="J8" i="20"/>
  <c r="J9" i="20" s="1"/>
  <c r="J10" i="20" s="1"/>
  <c r="J11" i="20" s="1"/>
  <c r="J12" i="20" s="1"/>
  <c r="J13" i="20" s="1"/>
  <c r="J14" i="20" s="1"/>
  <c r="J15" i="20" s="1"/>
  <c r="J16" i="20" s="1"/>
  <c r="J17" i="20" s="1"/>
  <c r="J18" i="20" s="1"/>
  <c r="J19" i="20" s="1"/>
  <c r="J20" i="20" s="1"/>
  <c r="J21" i="20" s="1"/>
  <c r="J22" i="20" s="1"/>
  <c r="J23" i="20" s="1"/>
  <c r="J24" i="20" s="1"/>
  <c r="J25" i="20" s="1"/>
  <c r="J26" i="20" s="1"/>
  <c r="J27" i="20" s="1"/>
  <c r="J28" i="20" s="1"/>
  <c r="J29" i="20" s="1"/>
  <c r="J30" i="20" s="1"/>
  <c r="J31" i="20" s="1"/>
  <c r="J32" i="20" s="1"/>
  <c r="J33" i="20" s="1"/>
  <c r="J34" i="20" s="1"/>
  <c r="J35" i="20" s="1"/>
  <c r="J36" i="20" s="1"/>
  <c r="J37" i="20" s="1"/>
  <c r="J38" i="20" s="1"/>
  <c r="J39" i="20" s="1"/>
  <c r="J40" i="20" s="1"/>
  <c r="J41" i="20" s="1"/>
  <c r="J42" i="20" s="1"/>
  <c r="J43" i="20" s="1"/>
  <c r="J44" i="20" s="1"/>
  <c r="J45" i="20" s="1"/>
  <c r="Z9" i="20"/>
  <c r="M10" i="20"/>
  <c r="AA9" i="20"/>
  <c r="O10" i="20"/>
  <c r="Y12" i="20"/>
  <c r="L13" i="20"/>
  <c r="K9" i="20"/>
  <c r="D40" i="20" s="1"/>
  <c r="X8" i="20"/>
  <c r="A43" i="11"/>
  <c r="A44" i="11" s="1"/>
  <c r="A45" i="11" s="1"/>
  <c r="A41" i="14"/>
  <c r="D21" i="1"/>
  <c r="D10" i="1"/>
  <c r="C21" i="1"/>
  <c r="C10" i="1"/>
  <c r="F21" i="1"/>
  <c r="F22" i="1" s="1"/>
  <c r="F10" i="1"/>
  <c r="E21" i="1"/>
  <c r="E10" i="1"/>
  <c r="G45" i="11" l="1"/>
  <c r="C44" i="14" s="1"/>
  <c r="C43" i="14"/>
  <c r="G11" i="20"/>
  <c r="C8" i="20"/>
  <c r="F40" i="20"/>
  <c r="G42" i="20"/>
  <c r="F38" i="20"/>
  <c r="H40" i="20"/>
  <c r="G44" i="20"/>
  <c r="E39" i="20"/>
  <c r="G43" i="20"/>
  <c r="D39" i="20"/>
  <c r="G40" i="20"/>
  <c r="M11" i="20"/>
  <c r="Z10" i="20"/>
  <c r="H39" i="20"/>
  <c r="D38" i="20"/>
  <c r="K10" i="20"/>
  <c r="X9" i="20"/>
  <c r="G38" i="20"/>
  <c r="G47" i="20"/>
  <c r="G39" i="20"/>
  <c r="L14" i="20"/>
  <c r="Y13" i="20"/>
  <c r="G46" i="20"/>
  <c r="H38" i="20"/>
  <c r="G41" i="20"/>
  <c r="O11" i="20"/>
  <c r="AA10" i="20"/>
  <c r="G45" i="20"/>
  <c r="F39" i="20"/>
  <c r="E40" i="20"/>
  <c r="E38" i="20"/>
  <c r="J7" i="11"/>
  <c r="J10" i="11" s="1"/>
  <c r="J13" i="11" s="1"/>
  <c r="J2" i="11"/>
  <c r="J8" i="11"/>
  <c r="J11" i="11" s="1"/>
  <c r="J14" i="11" s="1"/>
  <c r="D22" i="1"/>
  <c r="D23" i="1"/>
  <c r="E23" i="1"/>
  <c r="E22" i="1"/>
  <c r="C22" i="1"/>
  <c r="C23" i="1"/>
  <c r="C53" i="20" l="1"/>
  <c r="D8" i="20"/>
  <c r="L15" i="20"/>
  <c r="Y14" i="20"/>
  <c r="M12" i="20"/>
  <c r="Z11" i="20"/>
  <c r="G12" i="20"/>
  <c r="AA11" i="20"/>
  <c r="O12" i="20"/>
  <c r="K11" i="20"/>
  <c r="X10" i="20"/>
  <c r="B5" i="19"/>
  <c r="A5" i="19"/>
  <c r="A36" i="14"/>
  <c r="B36" i="14"/>
  <c r="C36" i="14"/>
  <c r="A37" i="14"/>
  <c r="B37" i="14"/>
  <c r="C37" i="14"/>
  <c r="A38" i="14"/>
  <c r="B38" i="14"/>
  <c r="C38" i="14"/>
  <c r="L16" i="20" l="1"/>
  <c r="Y15" i="20"/>
  <c r="X11" i="20"/>
  <c r="K12" i="20"/>
  <c r="O13" i="20"/>
  <c r="AA12" i="20"/>
  <c r="E8" i="20"/>
  <c r="F8" i="20" s="1"/>
  <c r="G8" i="20" s="1"/>
  <c r="G10" i="20" s="1"/>
  <c r="H8" i="20"/>
  <c r="M13" i="20"/>
  <c r="Z12" i="20"/>
  <c r="C8" i="16"/>
  <c r="C7" i="16"/>
  <c r="C6" i="16"/>
  <c r="C5" i="16"/>
  <c r="C4" i="16"/>
  <c r="C3" i="16"/>
  <c r="C2" i="16"/>
  <c r="B8" i="16"/>
  <c r="B7" i="16"/>
  <c r="B6" i="16"/>
  <c r="B5" i="16"/>
  <c r="B4" i="16"/>
  <c r="B3" i="16"/>
  <c r="B2" i="16"/>
  <c r="X12" i="20" l="1"/>
  <c r="K13" i="20"/>
  <c r="Z13" i="20"/>
  <c r="M14" i="20"/>
  <c r="L17" i="20"/>
  <c r="Y16" i="20"/>
  <c r="AA13" i="20"/>
  <c r="O14" i="20"/>
  <c r="B3" i="19"/>
  <c r="B4" i="19"/>
  <c r="B2" i="19"/>
  <c r="B3" i="18"/>
  <c r="B4" i="18"/>
  <c r="B5" i="18"/>
  <c r="B6" i="18"/>
  <c r="B7" i="18"/>
  <c r="B8" i="18"/>
  <c r="B9" i="18"/>
  <c r="B10" i="18"/>
  <c r="B2" i="18"/>
  <c r="L18" i="20" l="1"/>
  <c r="Y17" i="20"/>
  <c r="O15" i="20"/>
  <c r="AA14" i="20"/>
  <c r="M15" i="20"/>
  <c r="Z14" i="20"/>
  <c r="X13" i="20"/>
  <c r="K14" i="20"/>
  <c r="A3" i="19"/>
  <c r="A4" i="19"/>
  <c r="A2" i="19"/>
  <c r="A3" i="18"/>
  <c r="A4" i="18"/>
  <c r="A5" i="18"/>
  <c r="A6" i="18"/>
  <c r="A7" i="18"/>
  <c r="A8" i="18"/>
  <c r="A9" i="18"/>
  <c r="A10" i="18"/>
  <c r="A2" i="18"/>
  <c r="A35" i="17"/>
  <c r="B35" i="17"/>
  <c r="A36" i="17"/>
  <c r="B36" i="17"/>
  <c r="A37" i="17"/>
  <c r="B37" i="17"/>
  <c r="A38" i="17"/>
  <c r="B38" i="17"/>
  <c r="A3" i="16"/>
  <c r="A4" i="16"/>
  <c r="A5" i="16"/>
  <c r="A6" i="16"/>
  <c r="A7" i="16"/>
  <c r="A8" i="16"/>
  <c r="A2" i="16"/>
  <c r="B2" i="15"/>
  <c r="C2" i="15"/>
  <c r="D2" i="15"/>
  <c r="E2" i="15"/>
  <c r="F2" i="15"/>
  <c r="G2" i="15"/>
  <c r="H2" i="15"/>
  <c r="B3" i="15"/>
  <c r="C3" i="15"/>
  <c r="D3" i="15"/>
  <c r="E3" i="15"/>
  <c r="F3" i="15"/>
  <c r="G3" i="15"/>
  <c r="H3" i="15"/>
  <c r="B4" i="15"/>
  <c r="C4" i="15"/>
  <c r="D4" i="15"/>
  <c r="E4" i="15"/>
  <c r="F4" i="15"/>
  <c r="G4" i="15"/>
  <c r="H4" i="15"/>
  <c r="B5" i="15"/>
  <c r="C5" i="15"/>
  <c r="D5" i="15"/>
  <c r="E5" i="15"/>
  <c r="F5" i="15"/>
  <c r="G5" i="15"/>
  <c r="H5" i="15"/>
  <c r="H1" i="15"/>
  <c r="B1" i="15"/>
  <c r="C1" i="15"/>
  <c r="D1" i="15"/>
  <c r="E1" i="15"/>
  <c r="F1" i="15"/>
  <c r="G1" i="15"/>
  <c r="A1" i="15"/>
  <c r="A33" i="14"/>
  <c r="B33" i="14"/>
  <c r="C33" i="14"/>
  <c r="A34" i="14"/>
  <c r="B34" i="14"/>
  <c r="C34" i="14"/>
  <c r="A35" i="14"/>
  <c r="B35" i="14"/>
  <c r="C35" i="14"/>
  <c r="AA15" i="20" l="1"/>
  <c r="O16" i="20"/>
  <c r="X14" i="20"/>
  <c r="K15" i="20"/>
  <c r="Z15" i="20"/>
  <c r="M16" i="20"/>
  <c r="L19" i="20"/>
  <c r="Y18" i="20"/>
  <c r="B3" i="17"/>
  <c r="B4" i="17"/>
  <c r="B5" i="17"/>
  <c r="B6" i="17"/>
  <c r="B7" i="17"/>
  <c r="B8" i="17"/>
  <c r="B9" i="17"/>
  <c r="B10" i="17"/>
  <c r="B11" i="17"/>
  <c r="B12" i="17"/>
  <c r="B13" i="17"/>
  <c r="B14" i="17"/>
  <c r="B15" i="17"/>
  <c r="B16" i="17"/>
  <c r="B17" i="17"/>
  <c r="B18" i="17"/>
  <c r="B19" i="17"/>
  <c r="B20" i="17"/>
  <c r="B21" i="17"/>
  <c r="B22" i="17"/>
  <c r="B23" i="17"/>
  <c r="B24" i="17"/>
  <c r="B25" i="17"/>
  <c r="B26" i="17"/>
  <c r="B27" i="17"/>
  <c r="B28" i="17"/>
  <c r="B29" i="17"/>
  <c r="B30" i="17"/>
  <c r="B31" i="17"/>
  <c r="B32" i="17"/>
  <c r="B33" i="17"/>
  <c r="B34" i="17"/>
  <c r="B2" i="17"/>
  <c r="A2" i="17"/>
  <c r="A3" i="17"/>
  <c r="A4" i="17"/>
  <c r="A5" i="17"/>
  <c r="A6" i="17"/>
  <c r="A7" i="17"/>
  <c r="A8" i="17"/>
  <c r="A9" i="17"/>
  <c r="A10" i="17"/>
  <c r="A11" i="17"/>
  <c r="A12" i="17"/>
  <c r="A13" i="17"/>
  <c r="A14" i="17"/>
  <c r="A15" i="17"/>
  <c r="A16" i="17"/>
  <c r="A17" i="17"/>
  <c r="A18" i="17"/>
  <c r="A19" i="17"/>
  <c r="A20" i="17"/>
  <c r="A21" i="17"/>
  <c r="A22" i="17"/>
  <c r="A23" i="17"/>
  <c r="A24" i="17"/>
  <c r="A25" i="17"/>
  <c r="A26" i="17"/>
  <c r="A27" i="17"/>
  <c r="A28" i="17"/>
  <c r="A29" i="17"/>
  <c r="A30" i="17"/>
  <c r="A31" i="17"/>
  <c r="A32" i="17"/>
  <c r="A33" i="17"/>
  <c r="A34" i="17"/>
  <c r="Y19" i="20" l="1"/>
  <c r="L20" i="20"/>
  <c r="Z16" i="20"/>
  <c r="M17" i="20"/>
  <c r="X15" i="20"/>
  <c r="K16" i="20"/>
  <c r="O17" i="20"/>
  <c r="AA16" i="20"/>
  <c r="C2" i="14"/>
  <c r="C3" i="14"/>
  <c r="C4" i="14"/>
  <c r="C5" i="14"/>
  <c r="C6" i="14"/>
  <c r="C7" i="14"/>
  <c r="C8" i="14"/>
  <c r="C9" i="14"/>
  <c r="C10" i="14"/>
  <c r="C11" i="14"/>
  <c r="C12" i="14"/>
  <c r="C13" i="14"/>
  <c r="C14" i="14"/>
  <c r="C15" i="14"/>
  <c r="C16" i="14"/>
  <c r="C17" i="14"/>
  <c r="C18" i="14"/>
  <c r="C19" i="14"/>
  <c r="C20" i="14"/>
  <c r="C21" i="14"/>
  <c r="C22" i="14"/>
  <c r="C23" i="14"/>
  <c r="C24" i="14"/>
  <c r="C25" i="14"/>
  <c r="C26" i="14"/>
  <c r="C27" i="14"/>
  <c r="C28" i="14"/>
  <c r="C29" i="14"/>
  <c r="C30" i="14"/>
  <c r="C31" i="14"/>
  <c r="C32" i="14"/>
  <c r="B3" i="14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2" i="14"/>
  <c r="A25" i="14"/>
  <c r="A26" i="14"/>
  <c r="A27" i="14"/>
  <c r="A28" i="14"/>
  <c r="A29" i="14"/>
  <c r="A30" i="14"/>
  <c r="A31" i="14"/>
  <c r="A32" i="14"/>
  <c r="A20" i="14"/>
  <c r="A21" i="14"/>
  <c r="A22" i="14"/>
  <c r="A23" i="14"/>
  <c r="A24" i="14"/>
  <c r="A3" i="14"/>
  <c r="A4" i="14"/>
  <c r="A5" i="14"/>
  <c r="A6" i="14"/>
  <c r="A7" i="14"/>
  <c r="A8" i="14"/>
  <c r="A9" i="14"/>
  <c r="A10" i="14"/>
  <c r="A11" i="14"/>
  <c r="A12" i="14"/>
  <c r="A13" i="14"/>
  <c r="A14" i="14"/>
  <c r="A15" i="14"/>
  <c r="A16" i="14"/>
  <c r="A17" i="14"/>
  <c r="A18" i="14"/>
  <c r="A19" i="14"/>
  <c r="A2" i="14"/>
  <c r="K17" i="20" l="1"/>
  <c r="X16" i="20"/>
  <c r="AA17" i="20"/>
  <c r="O18" i="20"/>
  <c r="M18" i="20"/>
  <c r="Z17" i="20"/>
  <c r="Y20" i="20"/>
  <c r="L21" i="20"/>
  <c r="L22" i="20" l="1"/>
  <c r="Y21" i="20"/>
  <c r="E41" i="20"/>
  <c r="AA18" i="20"/>
  <c r="O19" i="20"/>
  <c r="M19" i="20"/>
  <c r="Z18" i="20"/>
  <c r="K18" i="20"/>
  <c r="X17" i="20"/>
  <c r="X18" i="20" l="1"/>
  <c r="K19" i="20"/>
  <c r="Z19" i="20"/>
  <c r="M20" i="20"/>
  <c r="O20" i="20"/>
  <c r="AA19" i="20"/>
  <c r="Y22" i="20"/>
  <c r="L23" i="20"/>
  <c r="L24" i="20" l="1"/>
  <c r="Y23" i="20"/>
  <c r="O21" i="20"/>
  <c r="AA20" i="20"/>
  <c r="Z20" i="20"/>
  <c r="M21" i="20"/>
  <c r="X19" i="20"/>
  <c r="K20" i="20"/>
  <c r="K21" i="20" l="1"/>
  <c r="X20" i="20"/>
  <c r="AA21" i="20"/>
  <c r="O22" i="20"/>
  <c r="H41" i="20"/>
  <c r="Z21" i="20"/>
  <c r="M22" i="20"/>
  <c r="F41" i="20"/>
  <c r="Y24" i="20"/>
  <c r="L25" i="20"/>
  <c r="O23" i="20" l="1"/>
  <c r="AA22" i="20"/>
  <c r="M23" i="20"/>
  <c r="Z22" i="20"/>
  <c r="Y25" i="20"/>
  <c r="L26" i="20"/>
  <c r="K22" i="20"/>
  <c r="X21" i="20"/>
  <c r="D41" i="20"/>
  <c r="X22" i="20" l="1"/>
  <c r="K23" i="20"/>
  <c r="O24" i="20"/>
  <c r="AA23" i="20"/>
  <c r="Y26" i="20"/>
  <c r="L27" i="20"/>
  <c r="Z23" i="20"/>
  <c r="M24" i="20"/>
  <c r="M25" i="20" l="1"/>
  <c r="Z24" i="20"/>
  <c r="K24" i="20"/>
  <c r="X23" i="20"/>
  <c r="Y27" i="20"/>
  <c r="L28" i="20"/>
  <c r="AA24" i="20"/>
  <c r="O25" i="20"/>
  <c r="Y28" i="20" l="1"/>
  <c r="L29" i="20"/>
  <c r="X24" i="20"/>
  <c r="K25" i="20"/>
  <c r="O26" i="20"/>
  <c r="AA25" i="20"/>
  <c r="M26" i="20"/>
  <c r="Z25" i="20"/>
  <c r="K26" i="20" l="1"/>
  <c r="X25" i="20"/>
  <c r="Y29" i="20"/>
  <c r="L30" i="20"/>
  <c r="M27" i="20"/>
  <c r="Z26" i="20"/>
  <c r="AA26" i="20"/>
  <c r="O27" i="20"/>
  <c r="Z27" i="20" l="1"/>
  <c r="M28" i="20"/>
  <c r="AA27" i="20"/>
  <c r="O28" i="20"/>
  <c r="L31" i="20"/>
  <c r="Y30" i="20"/>
  <c r="K27" i="20"/>
  <c r="X26" i="20"/>
  <c r="K28" i="20" l="1"/>
  <c r="X27" i="20"/>
  <c r="Y31" i="20"/>
  <c r="L32" i="20"/>
  <c r="AA28" i="20"/>
  <c r="O29" i="20"/>
  <c r="M29" i="20"/>
  <c r="Z28" i="20"/>
  <c r="M30" i="20" l="1"/>
  <c r="Z29" i="20"/>
  <c r="O30" i="20"/>
  <c r="AA29" i="20"/>
  <c r="Y32" i="20"/>
  <c r="L33" i="20"/>
  <c r="X28" i="20"/>
  <c r="K29" i="20"/>
  <c r="Y33" i="20" l="1"/>
  <c r="L34" i="20"/>
  <c r="E42" i="20"/>
  <c r="K30" i="20"/>
  <c r="X29" i="20"/>
  <c r="M31" i="20"/>
  <c r="Z30" i="20"/>
  <c r="AA30" i="20"/>
  <c r="O31" i="20"/>
  <c r="AA31" i="20" l="1"/>
  <c r="O32" i="20"/>
  <c r="Z31" i="20"/>
  <c r="M32" i="20"/>
  <c r="K31" i="20"/>
  <c r="X30" i="20"/>
  <c r="L35" i="20"/>
  <c r="Y34" i="20"/>
  <c r="Y35" i="20" l="1"/>
  <c r="L36" i="20"/>
  <c r="K32" i="20"/>
  <c r="X31" i="20"/>
  <c r="M33" i="20"/>
  <c r="Z32" i="20"/>
  <c r="AA32" i="20"/>
  <c r="O33" i="20"/>
  <c r="M34" i="20" l="1"/>
  <c r="Z33" i="20"/>
  <c r="F42" i="20"/>
  <c r="O34" i="20"/>
  <c r="AA33" i="20"/>
  <c r="H42" i="20"/>
  <c r="X32" i="20"/>
  <c r="K33" i="20"/>
  <c r="Y36" i="20"/>
  <c r="L37" i="20"/>
  <c r="K34" i="20" l="1"/>
  <c r="X33" i="20"/>
  <c r="D42" i="20"/>
  <c r="AA34" i="20"/>
  <c r="O35" i="20"/>
  <c r="L38" i="20"/>
  <c r="Y37" i="20"/>
  <c r="M35" i="20"/>
  <c r="Z34" i="20"/>
  <c r="Z35" i="20" l="1"/>
  <c r="M36" i="20"/>
  <c r="L39" i="20"/>
  <c r="Y38" i="20"/>
  <c r="AA35" i="20"/>
  <c r="O36" i="20"/>
  <c r="K35" i="20"/>
  <c r="X34" i="20"/>
  <c r="K36" i="20" l="1"/>
  <c r="X35" i="20"/>
  <c r="O37" i="20"/>
  <c r="AA36" i="20"/>
  <c r="L40" i="20"/>
  <c r="Y39" i="20"/>
  <c r="E43" i="20"/>
  <c r="Z36" i="20"/>
  <c r="M37" i="20"/>
  <c r="X36" i="20" l="1"/>
  <c r="K37" i="20"/>
  <c r="M38" i="20"/>
  <c r="Z37" i="20"/>
  <c r="L41" i="20"/>
  <c r="Y40" i="20"/>
  <c r="O38" i="20"/>
  <c r="AA37" i="20"/>
  <c r="O39" i="20" l="1"/>
  <c r="AA38" i="20"/>
  <c r="L42" i="20"/>
  <c r="Y41" i="20"/>
  <c r="M39" i="20"/>
  <c r="Z38" i="20"/>
  <c r="K38" i="20"/>
  <c r="X37" i="20"/>
  <c r="O40" i="20" l="1"/>
  <c r="AA39" i="20"/>
  <c r="H43" i="20"/>
  <c r="K39" i="20"/>
  <c r="X38" i="20"/>
  <c r="M40" i="20"/>
  <c r="Z39" i="20"/>
  <c r="F43" i="20"/>
  <c r="L43" i="20"/>
  <c r="L44" i="20" s="1"/>
  <c r="L45" i="20" s="1"/>
  <c r="E44" i="20"/>
  <c r="E46" i="20"/>
  <c r="M41" i="20" l="1"/>
  <c r="Z40" i="20"/>
  <c r="K40" i="20"/>
  <c r="X39" i="20"/>
  <c r="D43" i="20"/>
  <c r="Y45" i="20"/>
  <c r="E47" i="20"/>
  <c r="E45" i="20"/>
  <c r="E11" i="20"/>
  <c r="O41" i="20"/>
  <c r="AA40" i="20"/>
  <c r="K41" i="20" l="1"/>
  <c r="X40" i="20"/>
  <c r="E17" i="20"/>
  <c r="E18" i="20"/>
  <c r="O42" i="20"/>
  <c r="AA41" i="20"/>
  <c r="E10" i="20"/>
  <c r="E12" i="20"/>
  <c r="M42" i="20"/>
  <c r="Z41" i="20"/>
  <c r="O43" i="20" l="1"/>
  <c r="O44" i="20" s="1"/>
  <c r="O45" i="20" s="1"/>
  <c r="H44" i="20"/>
  <c r="H46" i="20"/>
  <c r="M43" i="20"/>
  <c r="M44" i="20" s="1"/>
  <c r="F46" i="20"/>
  <c r="F44" i="20"/>
  <c r="K42" i="20"/>
  <c r="X41" i="20"/>
  <c r="AA45" i="20" l="1"/>
  <c r="H24" i="20" s="1"/>
  <c r="H11" i="20"/>
  <c r="H45" i="20"/>
  <c r="H47" i="20"/>
  <c r="F11" i="20"/>
  <c r="K43" i="20"/>
  <c r="K44" i="20" s="1"/>
  <c r="K45" i="20" s="1"/>
  <c r="D44" i="20"/>
  <c r="D46" i="20"/>
  <c r="M45" i="20"/>
  <c r="F45" i="20"/>
  <c r="X45" i="20" l="1"/>
  <c r="D24" i="20" s="1"/>
  <c r="D45" i="20"/>
  <c r="D11" i="20"/>
  <c r="D47" i="20"/>
  <c r="H51" i="20"/>
  <c r="H55" i="20" s="1"/>
  <c r="H49" i="20"/>
  <c r="H53" i="20" s="1"/>
  <c r="H50" i="20"/>
  <c r="H54" i="20" s="1"/>
  <c r="H18" i="20"/>
  <c r="H17" i="20"/>
  <c r="F10" i="20"/>
  <c r="F12" i="20"/>
  <c r="H12" i="20"/>
  <c r="H10" i="20"/>
  <c r="H19" i="20" s="1"/>
  <c r="Z45" i="20"/>
  <c r="F47" i="20"/>
  <c r="D17" i="20" l="1"/>
  <c r="D51" i="20"/>
  <c r="D55" i="20" s="1"/>
  <c r="D49" i="20"/>
  <c r="D53" i="20" s="1"/>
  <c r="D18" i="20"/>
  <c r="D50" i="20"/>
  <c r="D54" i="20" s="1"/>
  <c r="D12" i="20"/>
  <c r="D10" i="20"/>
  <c r="F18" i="20"/>
  <c r="F17" i="20"/>
  <c r="D19" i="20" l="1"/>
  <c r="D21" i="20"/>
</calcChain>
</file>

<file path=xl/sharedStrings.xml><?xml version="1.0" encoding="utf-8"?>
<sst xmlns="http://schemas.openxmlformats.org/spreadsheetml/2006/main" count="526" uniqueCount="285">
  <si>
    <t>Current</t>
  </si>
  <si>
    <t>1MOS</t>
  </si>
  <si>
    <t>3MOS</t>
  </si>
  <si>
    <t>6MOS</t>
  </si>
  <si>
    <t>1YR</t>
  </si>
  <si>
    <t>2YRS</t>
  </si>
  <si>
    <t>3YRS</t>
  </si>
  <si>
    <t>5YRS</t>
  </si>
  <si>
    <t>Inception</t>
  </si>
  <si>
    <t>BENCH</t>
  </si>
  <si>
    <t>% Positive Months</t>
  </si>
  <si>
    <t>Correlation vs. Benchmark</t>
  </si>
  <si>
    <t>Alpha vs. Benchmark</t>
  </si>
  <si>
    <t>Beta vs. Benchmark</t>
  </si>
  <si>
    <t>Semi-Variance</t>
  </si>
  <si>
    <t>Sharpe Ratio</t>
  </si>
  <si>
    <r>
      <t>Sortino Ratio</t>
    </r>
    <r>
      <rPr>
        <b/>
        <sz val="9"/>
        <color theme="1"/>
        <rFont val="Calibri"/>
        <family val="2"/>
      </rPr>
      <t>¹</t>
    </r>
  </si>
  <si>
    <t>Information Ratio</t>
  </si>
  <si>
    <t>Tracking Error</t>
  </si>
  <si>
    <t>Active Return vs. Benchmark</t>
  </si>
  <si>
    <t>Maximum Drawdown</t>
  </si>
  <si>
    <t>Monthly Geo. Average</t>
  </si>
  <si>
    <t>Monthly Arith. Average</t>
  </si>
  <si>
    <t>Avg. Excess Return</t>
  </si>
  <si>
    <t>Excess Return</t>
  </si>
  <si>
    <t>Downside Risk</t>
  </si>
  <si>
    <t>Cumulative Return*</t>
  </si>
  <si>
    <t>Annualized Return*</t>
  </si>
  <si>
    <t>Inception*</t>
  </si>
  <si>
    <t>Total Months</t>
  </si>
  <si>
    <t>Risk Free Rate</t>
  </si>
  <si>
    <t>MAR</t>
  </si>
  <si>
    <t>PERFORMANCE DATE</t>
  </si>
  <si>
    <t>INCEPTION DATE</t>
  </si>
  <si>
    <t>BENCHMARK</t>
  </si>
  <si>
    <t>(-) QUARTERS</t>
  </si>
  <si>
    <t>(-) BENCH QRT</t>
  </si>
  <si>
    <t>(+) QUARTERS</t>
  </si>
  <si>
    <t>(+) BENCH QRT</t>
  </si>
  <si>
    <t>DRAWDOWNS</t>
  </si>
  <si>
    <t>ACTIVE RETURNS</t>
  </si>
  <si>
    <t>SEMI-VARIANCE</t>
  </si>
  <si>
    <t>DOWNSIDE RISK</t>
  </si>
  <si>
    <t>SORTINO EXCESS RET.</t>
  </si>
  <si>
    <t>ANNUAL</t>
  </si>
  <si>
    <t xml:space="preserve">QUARTERLY </t>
  </si>
  <si>
    <t>CUMULATIVE %</t>
  </si>
  <si>
    <t>CUMULATIVE $</t>
  </si>
  <si>
    <t>MONTHLY RETURNS</t>
  </si>
  <si>
    <t>10 YRS</t>
  </si>
  <si>
    <t>Std. Dev (S.I.)</t>
  </si>
  <si>
    <t>10yr</t>
  </si>
  <si>
    <t>5yr</t>
  </si>
  <si>
    <t>3yr</t>
  </si>
  <si>
    <t>2yr</t>
  </si>
  <si>
    <t>1yr</t>
  </si>
  <si>
    <t>Class A</t>
  </si>
  <si>
    <t>Class C</t>
  </si>
  <si>
    <t>Institutional</t>
  </si>
  <si>
    <t>Portfolio</t>
  </si>
  <si>
    <t xml:space="preserve">PERFORMANCE SUMMARY </t>
  </si>
  <si>
    <t>Institutional Class</t>
  </si>
  <si>
    <t>Class A Load</t>
  </si>
  <si>
    <t>SECTOR ALLOCATION</t>
  </si>
  <si>
    <t>R-Squared vs Benchmark</t>
  </si>
  <si>
    <t>GROWTH OF $10,000 - CHART</t>
  </si>
  <si>
    <t>PERFORMANCE SUMMARY GRAPH</t>
  </si>
  <si>
    <t>PAGE 1</t>
  </si>
  <si>
    <t>SHARE CLASS INFORMATION</t>
  </si>
  <si>
    <t>PAGE 2</t>
  </si>
  <si>
    <t>%</t>
  </si>
  <si>
    <t>HSUAX</t>
  </si>
  <si>
    <t>HSUTX</t>
  </si>
  <si>
    <t>SP400</t>
  </si>
  <si>
    <t>OTHER BENCHMARK</t>
  </si>
  <si>
    <t>YES</t>
  </si>
  <si>
    <t>FACT SHEET?</t>
  </si>
  <si>
    <t>AS OF DATE</t>
  </si>
  <si>
    <t>Load Performance</t>
  </si>
  <si>
    <t>Class A w/ Load</t>
  </si>
  <si>
    <t>Name</t>
  </si>
  <si>
    <r>
      <t xml:space="preserve">SECTOR ALLOCATION </t>
    </r>
    <r>
      <rPr>
        <b/>
        <sz val="10"/>
        <color rgb="FFFF0000"/>
        <rFont val="Calibri"/>
        <family val="2"/>
        <scheme val="minor"/>
      </rPr>
      <t>(Sort small to large for chart)</t>
    </r>
  </si>
  <si>
    <t>YTD</t>
  </si>
  <si>
    <t>SP500</t>
  </si>
  <si>
    <t>S&amp;P 500 Total Return Index</t>
  </si>
  <si>
    <t>S&amp;P 400 Total Return Index</t>
  </si>
  <si>
    <t>Portfolio Valuation</t>
  </si>
  <si>
    <t>RATIONAL DYNAMIC BRANDS FUND (3282)</t>
  </si>
  <si>
    <t>Quoted in U.S. Dollar</t>
  </si>
  <si>
    <t>Security Id</t>
  </si>
  <si>
    <t>Ticker</t>
  </si>
  <si>
    <t>Security Description</t>
  </si>
  <si>
    <t>Quantity</t>
  </si>
  <si>
    <t>Price</t>
  </si>
  <si>
    <t>Book Value</t>
  </si>
  <si>
    <t>Market Value</t>
  </si>
  <si>
    <t>GICS Sector</t>
  </si>
  <si>
    <t>Market Cap ($MM)</t>
  </si>
  <si>
    <t>RATIONAL DYNAMIC BRANDS FUND</t>
  </si>
  <si>
    <t>WTD Avg</t>
  </si>
  <si>
    <t>Information Technology</t>
  </si>
  <si>
    <t>Consumer Discretionary</t>
  </si>
  <si>
    <t>023135106</t>
  </si>
  <si>
    <t>AMZN</t>
  </si>
  <si>
    <t>Amazon.com Inc</t>
  </si>
  <si>
    <t>Sector Allocation</t>
  </si>
  <si>
    <t>Consumer Staples</t>
  </si>
  <si>
    <t>Health Care</t>
  </si>
  <si>
    <t>037833100</t>
  </si>
  <si>
    <t>AAPL</t>
  </si>
  <si>
    <t>Apple Inc</t>
  </si>
  <si>
    <t>Industrials</t>
  </si>
  <si>
    <t>Financials</t>
  </si>
  <si>
    <t>Cash</t>
  </si>
  <si>
    <t>Real Estate</t>
  </si>
  <si>
    <t>Energy</t>
  </si>
  <si>
    <t>Materials</t>
  </si>
  <si>
    <t>Utilities</t>
  </si>
  <si>
    <t>594918104</t>
  </si>
  <si>
    <t>MSFT</t>
  </si>
  <si>
    <t>22160K105</t>
  </si>
  <si>
    <t>COST</t>
  </si>
  <si>
    <t>92826C839</t>
  </si>
  <si>
    <t>V</t>
  </si>
  <si>
    <t>Visa Inc</t>
  </si>
  <si>
    <t>MONEY MARKET FUNDS</t>
  </si>
  <si>
    <t>TOTAL - MONEY MARKET FUNDS</t>
  </si>
  <si>
    <t>TOTAL - RATIONAL DYNAMIC BRANDS FUND</t>
  </si>
  <si>
    <t>Fund Holdings</t>
  </si>
  <si>
    <t>Dynamic Brands Fund</t>
  </si>
  <si>
    <t>Holding Rank</t>
  </si>
  <si>
    <t>S&amp;P 500 TR Index</t>
  </si>
  <si>
    <t>Raw</t>
  </si>
  <si>
    <t>% Return</t>
  </si>
  <si>
    <t>Growth of 10K</t>
  </si>
  <si>
    <t>Current:</t>
  </si>
  <si>
    <t>2.61 x 4.62</t>
  </si>
  <si>
    <t>02079K305</t>
  </si>
  <si>
    <t>GOOGL</t>
  </si>
  <si>
    <t>Communication Services</t>
  </si>
  <si>
    <t>Mastercard Inc</t>
  </si>
  <si>
    <t>NIKE Inc</t>
  </si>
  <si>
    <t>Cumulative Return:</t>
  </si>
  <si>
    <t>Annualized Return</t>
  </si>
  <si>
    <t>months:</t>
  </si>
  <si>
    <t>f</t>
  </si>
  <si>
    <t>Accuvest</t>
  </si>
  <si>
    <t>88032Q109</t>
  </si>
  <si>
    <t>TCEHY</t>
  </si>
  <si>
    <t>70450Y103</t>
  </si>
  <si>
    <t>PYPL</t>
  </si>
  <si>
    <t>57636Q104</t>
  </si>
  <si>
    <t>MA</t>
  </si>
  <si>
    <t>654106103</t>
  </si>
  <si>
    <t>NKE</t>
  </si>
  <si>
    <t>L8681T102</t>
  </si>
  <si>
    <t>SPOT</t>
  </si>
  <si>
    <t>550021109</t>
  </si>
  <si>
    <t>LULU</t>
  </si>
  <si>
    <t>Asia Pacific</t>
  </si>
  <si>
    <t>North America</t>
  </si>
  <si>
    <t>Geographic Allocation</t>
  </si>
  <si>
    <t>82509L107</t>
  </si>
  <si>
    <t>SHOP</t>
  </si>
  <si>
    <t>58733R102</t>
  </si>
  <si>
    <t>MELI</t>
  </si>
  <si>
    <t>852234103</t>
  </si>
  <si>
    <t>SQ</t>
  </si>
  <si>
    <t>South &amp; Central America</t>
  </si>
  <si>
    <t>Net</t>
  </si>
  <si>
    <t>Gross</t>
  </si>
  <si>
    <t>Date</t>
  </si>
  <si>
    <t>HSU</t>
  </si>
  <si>
    <t>S&amp;P</t>
  </si>
  <si>
    <t>Label</t>
  </si>
  <si>
    <t>Class I</t>
  </si>
  <si>
    <t>1 Year</t>
  </si>
  <si>
    <t>3 Years</t>
  </si>
  <si>
    <t>5 Years</t>
  </si>
  <si>
    <t>ID</t>
  </si>
  <si>
    <t>Category</t>
  </si>
  <si>
    <t>Value</t>
  </si>
  <si>
    <t>Since 10/16/2017</t>
  </si>
  <si>
    <t>Previous Strategy</t>
  </si>
  <si>
    <t>Return (%)</t>
  </si>
  <si>
    <t>Drawdown</t>
  </si>
  <si>
    <t>HSUCX</t>
  </si>
  <si>
    <t>HSUAX w/ Load</t>
  </si>
  <si>
    <t>Bloomberg COMP</t>
  </si>
  <si>
    <t>Cumulative Growth of 10K</t>
  </si>
  <si>
    <t>Standard Deviation</t>
  </si>
  <si>
    <t>2 Years</t>
  </si>
  <si>
    <t>N/A</t>
  </si>
  <si>
    <t>Beta vs. S&amp;P 500 TR</t>
  </si>
  <si>
    <t>Alpha vs. S&amp;P 500 TR</t>
  </si>
  <si>
    <t>Correlation vs. S&amp;P 500 TR</t>
  </si>
  <si>
    <t>Maximum Drawdown Since 12/5/17</t>
  </si>
  <si>
    <t>R-Squared (vs. S&amp;P GSCI Index)</t>
  </si>
  <si>
    <t>HRSAX</t>
  </si>
  <si>
    <t>HRSFX</t>
  </si>
  <si>
    <t>HRSAX w/ Load</t>
  </si>
  <si>
    <t>Cumulative</t>
  </si>
  <si>
    <t>Annualized</t>
  </si>
  <si>
    <t>COMMON STOCKS</t>
  </si>
  <si>
    <t>TOTAL - COMMON STOCKS</t>
  </si>
  <si>
    <t>DEPOSITARY RECEIPTS</t>
  </si>
  <si>
    <t>TOTAL - DEPOSITARY RECEIPTS</t>
  </si>
  <si>
    <t>31846V211</t>
  </si>
  <si>
    <t>FGUXX</t>
  </si>
  <si>
    <t>Class A w/ Sales Charge</t>
  </si>
  <si>
    <t>RH</t>
  </si>
  <si>
    <t>Western Europe</t>
  </si>
  <si>
    <t>Spotify Technology S.A.</t>
  </si>
  <si>
    <t>Costco Wholesale Corporation</t>
  </si>
  <si>
    <t>74967X103</t>
  </si>
  <si>
    <t>MercadoLibre Inc.</t>
  </si>
  <si>
    <t>Shopify Inc.</t>
  </si>
  <si>
    <t>Square Inc.</t>
  </si>
  <si>
    <t>PayPal Holdings Inc.</t>
  </si>
  <si>
    <t>654445303</t>
  </si>
  <si>
    <t>NTDOY</t>
  </si>
  <si>
    <t>First American Government Obligations Fund Class U</t>
  </si>
  <si>
    <t>Lululemon Athletica Inc.</t>
  </si>
  <si>
    <t>Target Corporation</t>
  </si>
  <si>
    <t>Southwest Airlines Company</t>
  </si>
  <si>
    <t>Hilton Worldwide Holdings Inc.</t>
  </si>
  <si>
    <t>Expedia Group Inc.</t>
  </si>
  <si>
    <t>Goldman Sachs Group Inc. (The)</t>
  </si>
  <si>
    <t>Afterpay Ltd.</t>
  </si>
  <si>
    <t>Capri Holdings Ltd.</t>
  </si>
  <si>
    <t>Airbnb Inc.</t>
  </si>
  <si>
    <t>Marriott International Inc.</t>
  </si>
  <si>
    <t>169656105</t>
  </si>
  <si>
    <t>CMG</t>
  </si>
  <si>
    <t>87612E106</t>
  </si>
  <si>
    <t>TGT</t>
  </si>
  <si>
    <t>819047101</t>
  </si>
  <si>
    <t>SHAK</t>
  </si>
  <si>
    <t>844741108</t>
  </si>
  <si>
    <t>LUV</t>
  </si>
  <si>
    <t>43300A203</t>
  </si>
  <si>
    <t>HLT</t>
  </si>
  <si>
    <t>09857L108</t>
  </si>
  <si>
    <t>BKNG</t>
  </si>
  <si>
    <t>30212P303</t>
  </si>
  <si>
    <t>EXPE</t>
  </si>
  <si>
    <t>38141G104</t>
  </si>
  <si>
    <t>GS</t>
  </si>
  <si>
    <t>G1890L107</t>
  </si>
  <si>
    <t>CPRI</t>
  </si>
  <si>
    <t>009066101</t>
  </si>
  <si>
    <t>ABNB</t>
  </si>
  <si>
    <t>571903202</t>
  </si>
  <si>
    <t>00832J102</t>
  </si>
  <si>
    <t>AFTPY</t>
  </si>
  <si>
    <t>Alphabet Inc</t>
  </si>
  <si>
    <t>Booking Holdings Inc</t>
  </si>
  <si>
    <t>Chipotle Mexican Grill Inc</t>
  </si>
  <si>
    <t>Shake Shack Inc</t>
  </si>
  <si>
    <t>Microsoft Corporation</t>
  </si>
  <si>
    <t>Tencent Holdings Ltd.</t>
  </si>
  <si>
    <t>Nintendo Company Ltd.</t>
  </si>
  <si>
    <t>Peloton Interactive Inc.</t>
  </si>
  <si>
    <t>LVMH Moet Hennessy Louis Vuitton S.E.</t>
  </si>
  <si>
    <t>Caesars Entertainment Inc.</t>
  </si>
  <si>
    <t>Tesla Inc.</t>
  </si>
  <si>
    <t>DraftKings Inc.</t>
  </si>
  <si>
    <t>American Express Company</t>
  </si>
  <si>
    <t>Starbucks Corporation</t>
  </si>
  <si>
    <t>2021YTD</t>
  </si>
  <si>
    <t>As of Date: 3/31/2021</t>
  </si>
  <si>
    <t>70614W100</t>
  </si>
  <si>
    <t>PTON</t>
  </si>
  <si>
    <t>12769G100</t>
  </si>
  <si>
    <t>CZR</t>
  </si>
  <si>
    <t>88160R101</t>
  </si>
  <si>
    <t>TSLA</t>
  </si>
  <si>
    <t>26142R104</t>
  </si>
  <si>
    <t>DKNG</t>
  </si>
  <si>
    <t>025816109</t>
  </si>
  <si>
    <t>AXP</t>
  </si>
  <si>
    <t>855244109</t>
  </si>
  <si>
    <t>SBUX</t>
  </si>
  <si>
    <t>502441306</t>
  </si>
  <si>
    <t>LVMUY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</si>
</sst>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164" formatCode="_-&quot;$&quot;* #,##0.00_-;\-&quot;$&quot;* #,##0.00_-;_-&quot;$&quot;* &quot;-&quot;??_-;_-@_-"/>
    <numFmt numFmtId="165" formatCode="_-* #,##0.00_-;\-* #,##0.00_-;_-* &quot;-&quot;??_-;_-@_-"/>
    <numFmt numFmtId="166" formatCode="_-&quot;$&quot;* #,##0_-;\-&quot;$&quot;* #,##0_-;_-&quot;$&quot;* &quot;-&quot;??_-;_-@_-"/>
    <numFmt numFmtId="167" formatCode="[$-1009]d/mmm/yy;@"/>
    <numFmt numFmtId="168" formatCode="0.0%"/>
    <numFmt numFmtId="169" formatCode="m\/dd\/yy"/>
    <numFmt numFmtId="170" formatCode="_-* #,##0.000000_-;\-* #,##0.000000_-;_-* &quot;-&quot;??_-;_-@_-"/>
    <numFmt numFmtId="171" formatCode="0.0000%"/>
    <numFmt numFmtId="172" formatCode="[$-10409]#,##0.000;\(#,##0.000\);0.000"/>
    <numFmt numFmtId="173" formatCode="[$-10409]#,##0.000;\-#,##0.000"/>
    <numFmt numFmtId="174" formatCode="[$-10409]#,##0.00;\(#,##0.00\);0.00"/>
    <numFmt numFmtId="175" formatCode="[$-10409]#,##0.00;\(#,##0.00\)"/>
    <numFmt numFmtId="176" formatCode="[$-10409]#,##0;\(#,##0\);0"/>
    <numFmt numFmtId="177" formatCode="0.0"/>
    <numFmt numFmtId="178" formatCode="0.000%"/>
  </numFmts>
  <fonts count="5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9"/>
      <color theme="1"/>
      <name val="Calibri"/>
      <family val="2"/>
    </font>
    <font>
      <b/>
      <sz val="10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Trade Gothic LT Std Light"/>
      <family val="3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Source Sans Pro"/>
      <family val="2"/>
    </font>
    <font>
      <sz val="10"/>
      <color theme="1"/>
      <name val="Source Sans Pro"/>
      <family val="2"/>
    </font>
    <font>
      <b/>
      <sz val="9"/>
      <name val="Calibri"/>
      <family val="2"/>
      <scheme val="minor"/>
    </font>
    <font>
      <sz val="9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sz val="10"/>
      <name val="Arial"/>
      <family val="2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b/>
      <sz val="16"/>
      <color theme="0"/>
      <name val="Calibri"/>
      <family val="2"/>
      <scheme val="minor"/>
    </font>
    <font>
      <b/>
      <sz val="8"/>
      <color rgb="FF025C78"/>
      <name val="Proxima Nova Rg"/>
      <family val="3"/>
    </font>
    <font>
      <b/>
      <sz val="8"/>
      <color rgb="FF000000"/>
      <name val="Calibri"/>
      <family val="2"/>
      <scheme val="minor"/>
    </font>
    <font>
      <b/>
      <sz val="7"/>
      <color rgb="FF000000"/>
      <name val="Helvetica LT Std"/>
      <family val="2"/>
    </font>
    <font>
      <sz val="8"/>
      <color rgb="FF000000"/>
      <name val="Helvetica LT Std Light"/>
      <family val="2"/>
    </font>
    <font>
      <sz val="7.5"/>
      <color rgb="FF000000"/>
      <name val="Trade Gothic LT Std Light"/>
      <family val="3"/>
    </font>
    <font>
      <sz val="9"/>
      <color rgb="FF000000"/>
      <name val="Source Sans Pro Light"/>
      <family val="2"/>
    </font>
    <font>
      <b/>
      <sz val="8"/>
      <color rgb="FF000000"/>
      <name val="Trade Gothic LT Std Light"/>
      <family val="3"/>
    </font>
    <font>
      <b/>
      <sz val="8"/>
      <color theme="1"/>
      <name val="Trade Gothic LT Std Light"/>
      <family val="3"/>
    </font>
    <font>
      <b/>
      <sz val="7.5"/>
      <color rgb="FF000000"/>
      <name val="Trade Gothic LT Std Light"/>
      <family val="3"/>
    </font>
    <font>
      <b/>
      <i/>
      <sz val="7.5"/>
      <color rgb="FF000000"/>
      <name val="Trade Gothic LT Std Light"/>
      <family val="3"/>
    </font>
    <font>
      <sz val="7.5"/>
      <name val="Trade Gothic LT Std Light"/>
      <family val="3"/>
    </font>
    <font>
      <b/>
      <sz val="8"/>
      <name val="Helvetica LT Std Light"/>
      <family val="2"/>
    </font>
    <font>
      <sz val="8"/>
      <color rgb="FF000000"/>
      <name val="Proxima Nova Lt"/>
      <family val="3"/>
    </font>
    <font>
      <b/>
      <sz val="8"/>
      <color rgb="FFFF0000"/>
      <name val="Calibri"/>
      <family val="2"/>
      <scheme val="minor"/>
    </font>
    <font>
      <sz val="8"/>
      <color theme="1"/>
      <name val="Proxima Nova Cn Lt"/>
      <family val="3"/>
    </font>
    <font>
      <sz val="8"/>
      <name val="Arial"/>
      <family val="2"/>
    </font>
    <font>
      <b/>
      <sz val="8"/>
      <name val="Arial"/>
      <family val="2"/>
    </font>
    <font>
      <sz val="8"/>
      <color rgb="FFFF0000"/>
      <name val="Trade Gothic LT Std Light"/>
      <family val="3"/>
    </font>
    <font>
      <b/>
      <sz val="11"/>
      <color theme="1"/>
      <name val="Calibri"/>
      <family val="2"/>
      <scheme val="minor"/>
    </font>
    <font>
      <sz val="9"/>
      <name val="Arial Unicode MS"/>
      <family val="2"/>
    </font>
    <font>
      <sz val="7"/>
      <color rgb="FF000000"/>
      <name val="Helvetica LT Std"/>
      <family val="2"/>
    </font>
    <font>
      <b/>
      <i/>
      <sz val="8"/>
      <color rgb="FFFF0000"/>
      <name val="Calibri"/>
      <family val="2"/>
      <scheme val="minor"/>
    </font>
    <font>
      <sz val="10"/>
      <color indexed="8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5A7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21FF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9"/>
        <bgColor indexed="0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</fills>
  <borders count="10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indexed="64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 tint="-0.14996795556505021"/>
      </left>
      <right style="medium">
        <color indexed="64"/>
      </right>
      <top style="thin">
        <color indexed="64"/>
      </top>
      <bottom style="thin">
        <color theme="0" tint="-0.14996795556505021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theme="0" tint="-0.14996795556505021"/>
      </left>
      <right style="medium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0" tint="-0.14996795556505021"/>
      </top>
      <bottom style="medium">
        <color indexed="64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medium">
        <color indexed="64"/>
      </bottom>
      <diagonal/>
    </border>
    <border>
      <left style="thin">
        <color theme="0" tint="-0.14996795556505021"/>
      </left>
      <right style="medium">
        <color indexed="64"/>
      </right>
      <top style="thin">
        <color theme="0" tint="-0.1499679555650502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theme="0" tint="-0.14996795556505021"/>
      </bottom>
      <diagonal/>
    </border>
    <border>
      <left/>
      <right style="medium">
        <color indexed="64"/>
      </right>
      <top style="thin">
        <color indexed="64"/>
      </top>
      <bottom style="thin">
        <color theme="0" tint="-0.14996795556505021"/>
      </bottom>
      <diagonal/>
    </border>
    <border>
      <left style="medium">
        <color indexed="64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medium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theme="0" tint="-0.14996795556505021"/>
      </right>
      <top style="thin">
        <color indexed="64"/>
      </top>
      <bottom style="thin">
        <color theme="0" tint="-0.14996795556505021"/>
      </bottom>
      <diagonal/>
    </border>
    <border>
      <left style="medium">
        <color indexed="64"/>
      </left>
      <right style="thin">
        <color theme="0" tint="-0.14996795556505021"/>
      </right>
      <top style="thin">
        <color theme="0" tint="-0.14996795556505021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theme="0" tint="-0.14996795556505021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rgb="FFD9D9D9"/>
      </top>
      <bottom style="thin">
        <color rgb="FFD9D9D9"/>
      </bottom>
      <diagonal/>
    </border>
    <border>
      <left/>
      <right/>
      <top style="thin">
        <color rgb="FFD9D9D9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theme="0" tint="-0.14996795556505021"/>
      </left>
      <right/>
      <top style="double">
        <color indexed="64"/>
      </top>
      <bottom style="thin">
        <color indexed="64"/>
      </bottom>
      <diagonal/>
    </border>
    <border>
      <left style="thin">
        <color theme="0" tint="-0.14996795556505021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14996795556505021"/>
      </bottom>
      <diagonal/>
    </border>
    <border>
      <left/>
      <right/>
      <top style="medium">
        <color indexed="64"/>
      </top>
      <bottom style="thin">
        <color theme="0" tint="-0.14996795556505021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14996795556505021"/>
      </bottom>
      <diagonal/>
    </border>
    <border>
      <left style="medium">
        <color indexed="64"/>
      </left>
      <right/>
      <top style="thin">
        <color theme="0" tint="-0.14996795556505021"/>
      </top>
      <bottom/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theme="0" tint="-0.14996795556505021"/>
      </left>
      <right style="medium">
        <color indexed="64"/>
      </right>
      <top style="thin">
        <color indexed="64"/>
      </top>
      <bottom/>
      <diagonal/>
    </border>
    <border>
      <left style="thin">
        <color theme="0" tint="-0.14996795556505021"/>
      </left>
      <right style="medium">
        <color indexed="64"/>
      </right>
      <top style="thin">
        <color theme="0" tint="-0.14996795556505021"/>
      </top>
      <bottom/>
      <diagonal/>
    </border>
    <border>
      <left/>
      <right/>
      <top style="thin">
        <color rgb="FFD9D9D9"/>
      </top>
      <bottom/>
      <diagonal/>
    </border>
    <border>
      <left style="medium">
        <color indexed="64"/>
      </left>
      <right/>
      <top/>
      <bottom style="thin">
        <color rgb="FFD9D9D9"/>
      </bottom>
      <diagonal/>
    </border>
    <border>
      <left/>
      <right/>
      <top/>
      <bottom style="thin">
        <color rgb="FFD9D9D9"/>
      </bottom>
      <diagonal/>
    </border>
    <border>
      <left/>
      <right style="medium">
        <color indexed="64"/>
      </right>
      <top/>
      <bottom style="thin">
        <color rgb="FFD9D9D9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D9D9D9"/>
      </bottom>
      <diagonal/>
    </border>
    <border>
      <left/>
      <right/>
      <top style="medium">
        <color indexed="64"/>
      </top>
      <bottom style="thin">
        <color rgb="FFD9D9D9"/>
      </bottom>
      <diagonal/>
    </border>
    <border>
      <left/>
      <right style="medium">
        <color indexed="64"/>
      </right>
      <top style="medium">
        <color indexed="64"/>
      </top>
      <bottom style="thin">
        <color rgb="FFD9D9D9"/>
      </bottom>
      <diagonal/>
    </border>
    <border>
      <left style="medium">
        <color indexed="64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thin">
        <color indexed="8"/>
      </top>
      <bottom/>
      <diagonal/>
    </border>
  </borders>
  <cellStyleXfs count="6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6" fillId="0" borderId="0"/>
    <xf numFmtId="9" fontId="26" fillId="0" borderId="0" applyFont="0" applyFill="0" applyBorder="0" applyAlignment="0" applyProtection="0"/>
  </cellStyleXfs>
  <cellXfs count="605">
    <xf numFmtId="0" fontId="0" fillId="0" borderId="0" xfId="0"/>
    <xf numFmtId="2" fontId="2" fillId="2" borderId="1" xfId="0" applyNumberFormat="1" applyFont="1" applyFill="1" applyBorder="1"/>
    <xf numFmtId="2" fontId="2" fillId="2" borderId="0" xfId="0" applyNumberFormat="1" applyFont="1" applyFill="1" applyAlignment="1">
      <alignment horizontal="center"/>
    </xf>
    <xf numFmtId="2" fontId="2" fillId="2" borderId="2" xfId="0" applyNumberFormat="1" applyFont="1" applyFill="1" applyBorder="1"/>
    <xf numFmtId="0" fontId="2" fillId="2" borderId="0" xfId="0" applyFont="1" applyFill="1" applyAlignment="1">
      <alignment horizontal="center"/>
    </xf>
    <xf numFmtId="10" fontId="2" fillId="2" borderId="1" xfId="3" applyNumberFormat="1" applyFont="1" applyFill="1" applyBorder="1"/>
    <xf numFmtId="10" fontId="2" fillId="2" borderId="2" xfId="3" applyNumberFormat="1" applyFont="1" applyFill="1" applyBorder="1"/>
    <xf numFmtId="0" fontId="2" fillId="2" borderId="0" xfId="0" applyFont="1" applyFill="1"/>
    <xf numFmtId="0" fontId="2" fillId="2" borderId="1" xfId="0" applyFont="1" applyFill="1" applyBorder="1"/>
    <xf numFmtId="0" fontId="2" fillId="2" borderId="2" xfId="0" applyFont="1" applyFill="1" applyBorder="1"/>
    <xf numFmtId="2" fontId="2" fillId="2" borderId="2" xfId="1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10" fontId="2" fillId="2" borderId="1" xfId="2" applyNumberFormat="1" applyFont="1" applyFill="1" applyBorder="1"/>
    <xf numFmtId="10" fontId="2" fillId="2" borderId="2" xfId="2" applyNumberFormat="1" applyFont="1" applyFill="1" applyBorder="1"/>
    <xf numFmtId="166" fontId="2" fillId="2" borderId="1" xfId="2" applyNumberFormat="1" applyFont="1" applyFill="1" applyBorder="1"/>
    <xf numFmtId="166" fontId="2" fillId="2" borderId="2" xfId="2" applyNumberFormat="1" applyFont="1" applyFill="1" applyBorder="1"/>
    <xf numFmtId="0" fontId="0" fillId="2" borderId="0" xfId="0" applyFill="1"/>
    <xf numFmtId="10" fontId="2" fillId="2" borderId="1" xfId="3" applyNumberFormat="1" applyFont="1" applyFill="1" applyBorder="1" applyAlignment="1">
      <alignment horizontal="center"/>
    </xf>
    <xf numFmtId="10" fontId="2" fillId="2" borderId="0" xfId="3" applyNumberFormat="1" applyFont="1" applyFill="1" applyAlignment="1">
      <alignment horizontal="center"/>
    </xf>
    <xf numFmtId="10" fontId="2" fillId="2" borderId="2" xfId="3" applyNumberFormat="1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center"/>
    </xf>
    <xf numFmtId="2" fontId="2" fillId="0" borderId="0" xfId="0" applyNumberFormat="1" applyFont="1"/>
    <xf numFmtId="2" fontId="2" fillId="0" borderId="0" xfId="0" applyNumberFormat="1" applyFont="1" applyAlignment="1">
      <alignment horizontal="center"/>
    </xf>
    <xf numFmtId="10" fontId="2" fillId="0" borderId="0" xfId="3" applyNumberFormat="1" applyFont="1"/>
    <xf numFmtId="2" fontId="2" fillId="0" borderId="0" xfId="1" applyNumberFormat="1" applyFont="1" applyAlignment="1">
      <alignment horizontal="center"/>
    </xf>
    <xf numFmtId="0" fontId="0" fillId="0" borderId="0" xfId="0" applyAlignment="1">
      <alignment horizontal="center"/>
    </xf>
    <xf numFmtId="10" fontId="2" fillId="0" borderId="0" xfId="2" applyNumberFormat="1" applyFont="1"/>
    <xf numFmtId="166" fontId="2" fillId="0" borderId="0" xfId="2" applyNumberFormat="1" applyFont="1"/>
    <xf numFmtId="10" fontId="2" fillId="0" borderId="0" xfId="3" applyNumberFormat="1" applyFont="1" applyAlignment="1">
      <alignment horizontal="center"/>
    </xf>
    <xf numFmtId="0" fontId="2" fillId="0" borderId="2" xfId="0" applyFont="1" applyBorder="1" applyAlignment="1">
      <alignment horizontal="center"/>
    </xf>
    <xf numFmtId="2" fontId="2" fillId="0" borderId="0" xfId="3" applyNumberFormat="1" applyFont="1" applyAlignment="1">
      <alignment horizontal="center"/>
    </xf>
    <xf numFmtId="2" fontId="2" fillId="0" borderId="2" xfId="3" applyNumberFormat="1" applyFont="1" applyBorder="1" applyAlignment="1">
      <alignment horizontal="center"/>
    </xf>
    <xf numFmtId="2" fontId="2" fillId="0" borderId="1" xfId="1" applyNumberFormat="1" applyFont="1" applyBorder="1" applyAlignment="1">
      <alignment horizontal="center"/>
    </xf>
    <xf numFmtId="0" fontId="3" fillId="0" borderId="5" xfId="0" applyFont="1" applyBorder="1"/>
    <xf numFmtId="0" fontId="2" fillId="0" borderId="5" xfId="0" applyFont="1" applyBorder="1"/>
    <xf numFmtId="0" fontId="0" fillId="0" borderId="5" xfId="0" applyBorder="1"/>
    <xf numFmtId="10" fontId="2" fillId="0" borderId="1" xfId="3" applyNumberFormat="1" applyFont="1" applyBorder="1" applyAlignment="1">
      <alignment horizontal="center"/>
    </xf>
    <xf numFmtId="10" fontId="2" fillId="0" borderId="2" xfId="3" applyNumberFormat="1" applyFont="1" applyBorder="1" applyAlignment="1">
      <alignment horizontal="center"/>
    </xf>
    <xf numFmtId="10" fontId="2" fillId="0" borderId="4" xfId="3" applyNumberFormat="1" applyFont="1" applyBorder="1" applyAlignment="1">
      <alignment horizontal="center"/>
    </xf>
    <xf numFmtId="10" fontId="2" fillId="0" borderId="5" xfId="3" applyNumberFormat="1" applyFont="1" applyBorder="1" applyAlignment="1">
      <alignment horizontal="center"/>
    </xf>
    <xf numFmtId="10" fontId="2" fillId="0" borderId="6" xfId="3" applyNumberFormat="1" applyFont="1" applyBorder="1" applyAlignment="1">
      <alignment horizontal="center"/>
    </xf>
    <xf numFmtId="0" fontId="2" fillId="0" borderId="4" xfId="0" applyFont="1" applyBorder="1"/>
    <xf numFmtId="2" fontId="2" fillId="0" borderId="4" xfId="0" applyNumberFormat="1" applyFont="1" applyBorder="1"/>
    <xf numFmtId="2" fontId="2" fillId="0" borderId="5" xfId="1" applyNumberFormat="1" applyFont="1" applyBorder="1" applyAlignment="1">
      <alignment horizontal="center"/>
    </xf>
    <xf numFmtId="2" fontId="2" fillId="0" borderId="6" xfId="1" applyNumberFormat="1" applyFont="1" applyBorder="1" applyAlignment="1">
      <alignment horizontal="center"/>
    </xf>
    <xf numFmtId="10" fontId="2" fillId="0" borderId="4" xfId="2" applyNumberFormat="1" applyFont="1" applyBorder="1" applyAlignment="1">
      <alignment horizontal="center"/>
    </xf>
    <xf numFmtId="10" fontId="2" fillId="0" borderId="5" xfId="2" applyNumberFormat="1" applyFont="1" applyBorder="1" applyAlignment="1">
      <alignment horizontal="center"/>
    </xf>
    <xf numFmtId="10" fontId="2" fillId="0" borderId="6" xfId="2" applyNumberFormat="1" applyFont="1" applyBorder="1" applyAlignment="1">
      <alignment horizontal="center"/>
    </xf>
    <xf numFmtId="0" fontId="3" fillId="0" borderId="7" xfId="0" applyFont="1" applyBorder="1"/>
    <xf numFmtId="0" fontId="2" fillId="0" borderId="1" xfId="0" applyFont="1" applyBorder="1"/>
    <xf numFmtId="2" fontId="2" fillId="0" borderId="1" xfId="0" applyNumberFormat="1" applyFont="1" applyBorder="1"/>
    <xf numFmtId="2" fontId="2" fillId="0" borderId="2" xfId="1" applyNumberFormat="1" applyFont="1" applyBorder="1" applyAlignment="1">
      <alignment horizontal="center"/>
    </xf>
    <xf numFmtId="10" fontId="2" fillId="0" borderId="1" xfId="2" applyNumberFormat="1" applyFont="1" applyBorder="1" applyAlignment="1">
      <alignment horizontal="center"/>
    </xf>
    <xf numFmtId="10" fontId="2" fillId="0" borderId="0" xfId="2" applyNumberFormat="1" applyFont="1" applyAlignment="1">
      <alignment horizontal="center"/>
    </xf>
    <xf numFmtId="10" fontId="2" fillId="0" borderId="2" xfId="2" applyNumberFormat="1" applyFont="1" applyBorder="1" applyAlignment="1">
      <alignment horizontal="center"/>
    </xf>
    <xf numFmtId="0" fontId="3" fillId="0" borderId="3" xfId="0" applyFont="1" applyBorder="1"/>
    <xf numFmtId="2" fontId="2" fillId="0" borderId="4" xfId="1" applyNumberFormat="1" applyFont="1" applyBorder="1" applyAlignment="1">
      <alignment horizontal="center"/>
    </xf>
    <xf numFmtId="2" fontId="2" fillId="0" borderId="5" xfId="3" applyNumberFormat="1" applyFont="1" applyBorder="1" applyAlignment="1">
      <alignment horizontal="center"/>
    </xf>
    <xf numFmtId="2" fontId="2" fillId="0" borderId="6" xfId="3" applyNumberFormat="1" applyFont="1" applyBorder="1" applyAlignment="1">
      <alignment horizontal="center"/>
    </xf>
    <xf numFmtId="0" fontId="0" fillId="0" borderId="8" xfId="0" applyBorder="1"/>
    <xf numFmtId="15" fontId="5" fillId="4" borderId="9" xfId="0" applyNumberFormat="1" applyFont="1" applyFill="1" applyBorder="1" applyAlignment="1">
      <alignment horizontal="center"/>
    </xf>
    <xf numFmtId="0" fontId="6" fillId="4" borderId="9" xfId="0" applyFont="1" applyFill="1" applyBorder="1" applyAlignment="1">
      <alignment horizontal="right"/>
    </xf>
    <xf numFmtId="15" fontId="6" fillId="5" borderId="9" xfId="0" applyNumberFormat="1" applyFont="1" applyFill="1" applyBorder="1" applyAlignment="1">
      <alignment horizontal="center"/>
    </xf>
    <xf numFmtId="0" fontId="6" fillId="4" borderId="9" xfId="0" applyFont="1" applyFill="1" applyBorder="1" applyAlignment="1">
      <alignment horizontal="right" vertical="center"/>
    </xf>
    <xf numFmtId="10" fontId="7" fillId="6" borderId="9" xfId="3" applyNumberFormat="1" applyFont="1" applyFill="1" applyBorder="1" applyAlignment="1">
      <alignment horizontal="center" vertical="center" wrapText="1"/>
    </xf>
    <xf numFmtId="10" fontId="7" fillId="7" borderId="9" xfId="3" applyNumberFormat="1" applyFont="1" applyFill="1" applyBorder="1" applyAlignment="1">
      <alignment horizontal="center" vertical="center"/>
    </xf>
    <xf numFmtId="167" fontId="4" fillId="0" borderId="0" xfId="0" applyNumberFormat="1" applyFont="1" applyAlignment="1">
      <alignment horizontal="left" vertical="center"/>
    </xf>
    <xf numFmtId="0" fontId="2" fillId="0" borderId="1" xfId="0" applyFont="1" applyBorder="1" applyAlignment="1">
      <alignment horizontal="center"/>
    </xf>
    <xf numFmtId="10" fontId="3" fillId="0" borderId="0" xfId="3" applyNumberFormat="1" applyFont="1" applyAlignment="1">
      <alignment horizontal="center"/>
    </xf>
    <xf numFmtId="167" fontId="8" fillId="0" borderId="3" xfId="0" applyNumberFormat="1" applyFont="1" applyBorder="1" applyAlignment="1">
      <alignment horizontal="right" vertical="center"/>
    </xf>
    <xf numFmtId="167" fontId="4" fillId="0" borderId="9" xfId="0" applyNumberFormat="1" applyFont="1" applyBorder="1" applyAlignment="1">
      <alignment horizontal="left" vertical="center"/>
    </xf>
    <xf numFmtId="2" fontId="3" fillId="0" borderId="9" xfId="0" applyNumberFormat="1" applyFont="1" applyBorder="1" applyAlignment="1">
      <alignment horizontal="center"/>
    </xf>
    <xf numFmtId="10" fontId="3" fillId="0" borderId="9" xfId="0" applyNumberFormat="1" applyFont="1" applyBorder="1" applyAlignment="1">
      <alignment horizontal="center"/>
    </xf>
    <xf numFmtId="10" fontId="9" fillId="0" borderId="0" xfId="3" applyNumberFormat="1" applyFont="1" applyAlignment="1">
      <alignment horizontal="center"/>
    </xf>
    <xf numFmtId="167" fontId="4" fillId="5" borderId="9" xfId="0" applyNumberFormat="1" applyFont="1" applyFill="1" applyBorder="1" applyAlignment="1">
      <alignment horizontal="left" vertical="center"/>
    </xf>
    <xf numFmtId="2" fontId="3" fillId="0" borderId="9" xfId="1" applyNumberFormat="1" applyFont="1" applyBorder="1" applyAlignment="1">
      <alignment horizontal="center"/>
    </xf>
    <xf numFmtId="10" fontId="3" fillId="0" borderId="9" xfId="3" applyNumberFormat="1" applyFont="1" applyBorder="1" applyAlignment="1">
      <alignment horizontal="center"/>
    </xf>
    <xf numFmtId="0" fontId="4" fillId="0" borderId="0" xfId="0" applyFont="1" applyAlignment="1">
      <alignment vertical="center" wrapText="1"/>
    </xf>
    <xf numFmtId="0" fontId="4" fillId="0" borderId="9" xfId="0" applyFont="1" applyBorder="1" applyAlignment="1">
      <alignment horizontal="left" wrapText="1"/>
    </xf>
    <xf numFmtId="167" fontId="4" fillId="8" borderId="9" xfId="0" applyNumberFormat="1" applyFont="1" applyFill="1" applyBorder="1" applyAlignment="1">
      <alignment horizontal="right" vertical="center"/>
    </xf>
    <xf numFmtId="0" fontId="12" fillId="8" borderId="9" xfId="0" applyFont="1" applyFill="1" applyBorder="1" applyAlignment="1">
      <alignment horizontal="right"/>
    </xf>
    <xf numFmtId="2" fontId="4" fillId="0" borderId="1" xfId="0" applyNumberFormat="1" applyFont="1" applyBorder="1" applyAlignment="1">
      <alignment horizontal="center"/>
    </xf>
    <xf numFmtId="2" fontId="4" fillId="0" borderId="0" xfId="3" applyNumberFormat="1" applyFont="1" applyAlignment="1">
      <alignment horizontal="center" wrapText="1"/>
    </xf>
    <xf numFmtId="2" fontId="4" fillId="0" borderId="2" xfId="0" applyNumberFormat="1" applyFont="1" applyBorder="1" applyAlignment="1">
      <alignment horizontal="center"/>
    </xf>
    <xf numFmtId="10" fontId="4" fillId="0" borderId="0" xfId="3" applyNumberFormat="1" applyFont="1" applyAlignment="1">
      <alignment horizontal="center" wrapText="1"/>
    </xf>
    <xf numFmtId="2" fontId="4" fillId="0" borderId="2" xfId="3" applyNumberFormat="1" applyFont="1" applyBorder="1" applyAlignment="1">
      <alignment horizontal="center" wrapText="1"/>
    </xf>
    <xf numFmtId="0" fontId="3" fillId="0" borderId="0" xfId="0" applyFont="1" applyAlignment="1">
      <alignment horizontal="center"/>
    </xf>
    <xf numFmtId="10" fontId="4" fillId="0" borderId="2" xfId="3" applyNumberFormat="1" applyFont="1" applyBorder="1" applyAlignment="1">
      <alignment horizontal="center" wrapText="1"/>
    </xf>
    <xf numFmtId="0" fontId="13" fillId="2" borderId="0" xfId="0" applyFont="1" applyFill="1" applyAlignment="1">
      <alignment horizontal="center"/>
    </xf>
    <xf numFmtId="0" fontId="3" fillId="2" borderId="0" xfId="0" applyFont="1" applyFill="1"/>
    <xf numFmtId="167" fontId="8" fillId="2" borderId="3" xfId="0" applyNumberFormat="1" applyFont="1" applyFill="1" applyBorder="1" applyAlignment="1">
      <alignment horizontal="right" vertical="center"/>
    </xf>
    <xf numFmtId="167" fontId="8" fillId="0" borderId="7" xfId="0" applyNumberFormat="1" applyFont="1" applyBorder="1" applyAlignment="1">
      <alignment horizontal="right" vertical="center"/>
    </xf>
    <xf numFmtId="10" fontId="3" fillId="0" borderId="5" xfId="3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8" xfId="0" applyFont="1" applyBorder="1"/>
    <xf numFmtId="0" fontId="3" fillId="0" borderId="8" xfId="0" applyFont="1" applyBorder="1"/>
    <xf numFmtId="0" fontId="3" fillId="0" borderId="15" xfId="0" applyFont="1" applyBorder="1"/>
    <xf numFmtId="10" fontId="2" fillId="0" borderId="18" xfId="3" applyNumberFormat="1" applyFont="1" applyBorder="1" applyAlignment="1">
      <alignment horizontal="center"/>
    </xf>
    <xf numFmtId="10" fontId="2" fillId="0" borderId="8" xfId="3" applyNumberFormat="1" applyFont="1" applyBorder="1" applyAlignment="1">
      <alignment horizontal="center"/>
    </xf>
    <xf numFmtId="10" fontId="2" fillId="0" borderId="19" xfId="3" applyNumberFormat="1" applyFont="1" applyBorder="1" applyAlignment="1">
      <alignment horizontal="center"/>
    </xf>
    <xf numFmtId="10" fontId="2" fillId="0" borderId="18" xfId="2" applyNumberFormat="1" applyFont="1" applyBorder="1" applyAlignment="1">
      <alignment horizontal="center"/>
    </xf>
    <xf numFmtId="10" fontId="2" fillId="0" borderId="8" xfId="2" applyNumberFormat="1" applyFont="1" applyBorder="1" applyAlignment="1">
      <alignment horizontal="center"/>
    </xf>
    <xf numFmtId="10" fontId="2" fillId="0" borderId="19" xfId="2" applyNumberFormat="1" applyFont="1" applyBorder="1" applyAlignment="1">
      <alignment horizontal="center"/>
    </xf>
    <xf numFmtId="2" fontId="2" fillId="0" borderId="18" xfId="1" applyNumberFormat="1" applyFont="1" applyBorder="1" applyAlignment="1">
      <alignment horizontal="center"/>
    </xf>
    <xf numFmtId="2" fontId="2" fillId="0" borderId="8" xfId="1" applyNumberFormat="1" applyFont="1" applyBorder="1" applyAlignment="1">
      <alignment horizontal="center"/>
    </xf>
    <xf numFmtId="2" fontId="2" fillId="0" borderId="19" xfId="0" applyNumberFormat="1" applyFont="1" applyBorder="1"/>
    <xf numFmtId="0" fontId="2" fillId="0" borderId="19" xfId="0" applyFont="1" applyBorder="1"/>
    <xf numFmtId="2" fontId="2" fillId="0" borderId="18" xfId="3" applyNumberFormat="1" applyFont="1" applyBorder="1" applyAlignment="1">
      <alignment horizontal="center"/>
    </xf>
    <xf numFmtId="2" fontId="2" fillId="0" borderId="8" xfId="3" applyNumberFormat="1" applyFont="1" applyBorder="1" applyAlignment="1">
      <alignment horizontal="center"/>
    </xf>
    <xf numFmtId="2" fontId="2" fillId="0" borderId="19" xfId="1" applyNumberFormat="1" applyFont="1" applyBorder="1" applyAlignment="1">
      <alignment horizontal="center"/>
    </xf>
    <xf numFmtId="167" fontId="8" fillId="0" borderId="15" xfId="0" applyNumberFormat="1" applyFont="1" applyBorder="1" applyAlignment="1">
      <alignment horizontal="right" vertical="center"/>
    </xf>
    <xf numFmtId="10" fontId="3" fillId="0" borderId="8" xfId="3" applyNumberFormat="1" applyFont="1" applyBorder="1" applyAlignment="1">
      <alignment horizontal="center"/>
    </xf>
    <xf numFmtId="10" fontId="9" fillId="0" borderId="8" xfId="3" applyNumberFormat="1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2" fontId="2" fillId="0" borderId="19" xfId="1" applyNumberFormat="1" applyFont="1" applyBorder="1"/>
    <xf numFmtId="10" fontId="2" fillId="0" borderId="18" xfId="0" applyNumberFormat="1" applyFont="1" applyBorder="1" applyAlignment="1">
      <alignment horizontal="center"/>
    </xf>
    <xf numFmtId="10" fontId="2" fillId="0" borderId="1" xfId="3" applyNumberFormat="1" applyFont="1" applyBorder="1"/>
    <xf numFmtId="10" fontId="13" fillId="7" borderId="12" xfId="0" applyNumberFormat="1" applyFont="1" applyFill="1" applyBorder="1" applyAlignment="1">
      <alignment horizontal="center" vertical="center"/>
    </xf>
    <xf numFmtId="10" fontId="13" fillId="7" borderId="11" xfId="0" applyNumberFormat="1" applyFont="1" applyFill="1" applyBorder="1" applyAlignment="1">
      <alignment horizontal="center" vertical="center"/>
    </xf>
    <xf numFmtId="10" fontId="13" fillId="10" borderId="11" xfId="0" applyNumberFormat="1" applyFont="1" applyFill="1" applyBorder="1" applyAlignment="1">
      <alignment horizontal="center" vertical="center"/>
    </xf>
    <xf numFmtId="0" fontId="13" fillId="6" borderId="10" xfId="0" applyFont="1" applyFill="1" applyBorder="1" applyAlignment="1">
      <alignment horizontal="center" vertical="center" wrapText="1"/>
    </xf>
    <xf numFmtId="0" fontId="0" fillId="0" borderId="11" xfId="0" applyBorder="1"/>
    <xf numFmtId="167" fontId="8" fillId="2" borderId="9" xfId="0" applyNumberFormat="1" applyFont="1" applyFill="1" applyBorder="1" applyAlignment="1">
      <alignment horizontal="right" vertical="center" wrapText="1"/>
    </xf>
    <xf numFmtId="10" fontId="13" fillId="7" borderId="12" xfId="3" applyNumberFormat="1" applyFont="1" applyFill="1" applyBorder="1" applyAlignment="1">
      <alignment horizontal="center" vertical="center"/>
    </xf>
    <xf numFmtId="10" fontId="13" fillId="7" borderId="11" xfId="3" applyNumberFormat="1" applyFont="1" applyFill="1" applyBorder="1" applyAlignment="1">
      <alignment horizontal="center" vertical="center"/>
    </xf>
    <xf numFmtId="10" fontId="13" fillId="10" borderId="11" xfId="3" applyNumberFormat="1" applyFont="1" applyFill="1" applyBorder="1" applyAlignment="1">
      <alignment horizontal="center" vertical="center"/>
    </xf>
    <xf numFmtId="10" fontId="13" fillId="6" borderId="10" xfId="3" applyNumberFormat="1" applyFont="1" applyFill="1" applyBorder="1" applyAlignment="1">
      <alignment horizontal="center" vertical="center" wrapText="1"/>
    </xf>
    <xf numFmtId="0" fontId="0" fillId="2" borderId="11" xfId="0" applyFill="1" applyBorder="1"/>
    <xf numFmtId="10" fontId="13" fillId="6" borderId="10" xfId="0" applyNumberFormat="1" applyFont="1" applyFill="1" applyBorder="1" applyAlignment="1">
      <alignment horizontal="center" vertical="center" wrapText="1"/>
    </xf>
    <xf numFmtId="0" fontId="8" fillId="2" borderId="11" xfId="0" applyFont="1" applyFill="1" applyBorder="1" applyAlignment="1">
      <alignment horizontal="center" vertical="center" wrapText="1"/>
    </xf>
    <xf numFmtId="10" fontId="13" fillId="11" borderId="11" xfId="0" applyNumberFormat="1" applyFont="1" applyFill="1" applyBorder="1" applyAlignment="1">
      <alignment horizontal="center" vertical="center"/>
    </xf>
    <xf numFmtId="0" fontId="2" fillId="2" borderId="11" xfId="0" applyFont="1" applyFill="1" applyBorder="1"/>
    <xf numFmtId="0" fontId="4" fillId="2" borderId="11" xfId="0" applyFont="1" applyFill="1" applyBorder="1" applyAlignment="1">
      <alignment horizontal="center" vertical="center" wrapText="1"/>
    </xf>
    <xf numFmtId="0" fontId="4" fillId="2" borderId="11" xfId="0" applyFont="1" applyFill="1" applyBorder="1" applyAlignment="1">
      <alignment vertical="center" wrapText="1"/>
    </xf>
    <xf numFmtId="0" fontId="0" fillId="0" borderId="16" xfId="0" applyBorder="1"/>
    <xf numFmtId="168" fontId="3" fillId="0" borderId="9" xfId="3" applyNumberFormat="1" applyFont="1" applyBorder="1" applyAlignment="1">
      <alignment horizontal="center"/>
    </xf>
    <xf numFmtId="0" fontId="14" fillId="2" borderId="0" xfId="0" applyFont="1" applyFill="1"/>
    <xf numFmtId="0" fontId="0" fillId="2" borderId="0" xfId="0" applyFill="1" applyAlignment="1">
      <alignment vertical="center"/>
    </xf>
    <xf numFmtId="0" fontId="0" fillId="2" borderId="0" xfId="0" applyFill="1" applyAlignment="1">
      <alignment horizontal="center" vertical="center"/>
    </xf>
    <xf numFmtId="0" fontId="15" fillId="2" borderId="0" xfId="0" applyFont="1" applyFill="1" applyAlignment="1">
      <alignment vertical="center"/>
    </xf>
    <xf numFmtId="0" fontId="0" fillId="2" borderId="0" xfId="0" applyFill="1" applyAlignment="1">
      <alignment horizontal="right" vertical="center"/>
    </xf>
    <xf numFmtId="0" fontId="14" fillId="2" borderId="0" xfId="0" applyFont="1" applyFill="1" applyAlignment="1">
      <alignment vertical="center"/>
    </xf>
    <xf numFmtId="0" fontId="2" fillId="0" borderId="16" xfId="0" applyFont="1" applyBorder="1"/>
    <xf numFmtId="0" fontId="3" fillId="0" borderId="16" xfId="0" applyFont="1" applyBorder="1"/>
    <xf numFmtId="0" fontId="3" fillId="0" borderId="13" xfId="0" applyFont="1" applyBorder="1"/>
    <xf numFmtId="10" fontId="2" fillId="0" borderId="14" xfId="3" applyNumberFormat="1" applyFont="1" applyBorder="1" applyAlignment="1">
      <alignment horizontal="center"/>
    </xf>
    <xf numFmtId="10" fontId="2" fillId="0" borderId="16" xfId="3" applyNumberFormat="1" applyFont="1" applyBorder="1" applyAlignment="1">
      <alignment horizontal="center"/>
    </xf>
    <xf numFmtId="10" fontId="2" fillId="0" borderId="17" xfId="3" applyNumberFormat="1" applyFont="1" applyBorder="1" applyAlignment="1">
      <alignment horizontal="center"/>
    </xf>
    <xf numFmtId="10" fontId="2" fillId="0" borderId="14" xfId="2" applyNumberFormat="1" applyFont="1" applyBorder="1" applyAlignment="1">
      <alignment horizontal="center"/>
    </xf>
    <xf numFmtId="10" fontId="2" fillId="0" borderId="16" xfId="2" applyNumberFormat="1" applyFont="1" applyBorder="1" applyAlignment="1">
      <alignment horizontal="center"/>
    </xf>
    <xf numFmtId="10" fontId="2" fillId="0" borderId="17" xfId="2" applyNumberFormat="1" applyFont="1" applyBorder="1" applyAlignment="1">
      <alignment horizontal="center"/>
    </xf>
    <xf numFmtId="2" fontId="2" fillId="0" borderId="14" xfId="1" applyNumberFormat="1" applyFont="1" applyBorder="1" applyAlignment="1">
      <alignment horizontal="center"/>
    </xf>
    <xf numFmtId="2" fontId="2" fillId="0" borderId="16" xfId="1" applyNumberFormat="1" applyFont="1" applyBorder="1" applyAlignment="1">
      <alignment horizontal="center"/>
    </xf>
    <xf numFmtId="2" fontId="2" fillId="0" borderId="17" xfId="0" applyNumberFormat="1" applyFont="1" applyBorder="1"/>
    <xf numFmtId="0" fontId="2" fillId="0" borderId="17" xfId="0" applyFont="1" applyBorder="1"/>
    <xf numFmtId="2" fontId="2" fillId="0" borderId="14" xfId="3" applyNumberFormat="1" applyFont="1" applyBorder="1" applyAlignment="1">
      <alignment horizontal="center"/>
    </xf>
    <xf numFmtId="2" fontId="2" fillId="0" borderId="16" xfId="3" applyNumberFormat="1" applyFont="1" applyBorder="1" applyAlignment="1">
      <alignment horizontal="center"/>
    </xf>
    <xf numFmtId="2" fontId="2" fillId="0" borderId="17" xfId="1" applyNumberFormat="1" applyFont="1" applyBorder="1" applyAlignment="1">
      <alignment horizontal="center"/>
    </xf>
    <xf numFmtId="167" fontId="4" fillId="3" borderId="17" xfId="0" applyNumberFormat="1" applyFont="1" applyFill="1" applyBorder="1" applyAlignment="1">
      <alignment horizontal="right" vertical="center"/>
    </xf>
    <xf numFmtId="167" fontId="4" fillId="3" borderId="10" xfId="0" applyNumberFormat="1" applyFont="1" applyFill="1" applyBorder="1" applyAlignment="1">
      <alignment horizontal="right" vertical="center" wrapText="1"/>
    </xf>
    <xf numFmtId="167" fontId="6" fillId="8" borderId="1" xfId="0" applyNumberFormat="1" applyFont="1" applyFill="1" applyBorder="1" applyAlignment="1">
      <alignment horizontal="right" vertical="center"/>
    </xf>
    <xf numFmtId="167" fontId="4" fillId="3" borderId="19" xfId="0" applyNumberFormat="1" applyFont="1" applyFill="1" applyBorder="1" applyAlignment="1">
      <alignment horizontal="right" vertical="center"/>
    </xf>
    <xf numFmtId="167" fontId="4" fillId="3" borderId="1" xfId="0" applyNumberFormat="1" applyFont="1" applyFill="1" applyBorder="1" applyAlignment="1">
      <alignment horizontal="right" vertical="center"/>
    </xf>
    <xf numFmtId="167" fontId="4" fillId="3" borderId="4" xfId="0" applyNumberFormat="1" applyFont="1" applyFill="1" applyBorder="1" applyAlignment="1">
      <alignment horizontal="right" vertical="center"/>
    </xf>
    <xf numFmtId="0" fontId="2" fillId="3" borderId="1" xfId="0" applyFont="1" applyFill="1" applyBorder="1" applyAlignment="1">
      <alignment horizontal="center"/>
    </xf>
    <xf numFmtId="10" fontId="7" fillId="7" borderId="0" xfId="3" applyNumberFormat="1" applyFont="1" applyFill="1" applyAlignment="1">
      <alignment horizontal="center" vertical="center"/>
    </xf>
    <xf numFmtId="10" fontId="7" fillId="10" borderId="0" xfId="3" applyNumberFormat="1" applyFont="1" applyFill="1" applyAlignment="1">
      <alignment horizontal="center" vertical="center"/>
    </xf>
    <xf numFmtId="10" fontId="7" fillId="6" borderId="0" xfId="3" applyNumberFormat="1" applyFont="1" applyFill="1" applyAlignment="1">
      <alignment horizontal="center" vertical="center" wrapText="1"/>
    </xf>
    <xf numFmtId="15" fontId="2" fillId="0" borderId="0" xfId="0" applyNumberFormat="1" applyFont="1" applyAlignment="1">
      <alignment horizontal="center"/>
    </xf>
    <xf numFmtId="0" fontId="0" fillId="0" borderId="1" xfId="0" applyBorder="1"/>
    <xf numFmtId="0" fontId="0" fillId="0" borderId="70" xfId="0" applyBorder="1"/>
    <xf numFmtId="0" fontId="2" fillId="0" borderId="70" xfId="0" applyFont="1" applyBorder="1"/>
    <xf numFmtId="0" fontId="3" fillId="0" borderId="70" xfId="0" applyFont="1" applyBorder="1"/>
    <xf numFmtId="0" fontId="0" fillId="0" borderId="71" xfId="0" applyBorder="1"/>
    <xf numFmtId="167" fontId="4" fillId="3" borderId="71" xfId="0" applyNumberFormat="1" applyFont="1" applyFill="1" applyBorder="1" applyAlignment="1">
      <alignment horizontal="right" vertical="center"/>
    </xf>
    <xf numFmtId="0" fontId="3" fillId="0" borderId="72" xfId="0" applyFont="1" applyBorder="1"/>
    <xf numFmtId="10" fontId="2" fillId="0" borderId="69" xfId="3" applyNumberFormat="1" applyFont="1" applyBorder="1" applyAlignment="1">
      <alignment horizontal="center"/>
    </xf>
    <xf numFmtId="10" fontId="2" fillId="0" borderId="70" xfId="3" applyNumberFormat="1" applyFont="1" applyBorder="1" applyAlignment="1">
      <alignment horizontal="center"/>
    </xf>
    <xf numFmtId="10" fontId="2" fillId="0" borderId="71" xfId="3" applyNumberFormat="1" applyFont="1" applyBorder="1" applyAlignment="1">
      <alignment horizontal="center"/>
    </xf>
    <xf numFmtId="10" fontId="2" fillId="0" borderId="69" xfId="2" applyNumberFormat="1" applyFont="1" applyBorder="1" applyAlignment="1">
      <alignment horizontal="center"/>
    </xf>
    <xf numFmtId="10" fontId="2" fillId="0" borderId="70" xfId="2" applyNumberFormat="1" applyFont="1" applyBorder="1" applyAlignment="1">
      <alignment horizontal="center"/>
    </xf>
    <xf numFmtId="10" fontId="2" fillId="0" borderId="71" xfId="2" applyNumberFormat="1" applyFont="1" applyBorder="1" applyAlignment="1">
      <alignment horizontal="center"/>
    </xf>
    <xf numFmtId="2" fontId="2" fillId="0" borderId="69" xfId="1" applyNumberFormat="1" applyFont="1" applyBorder="1" applyAlignment="1">
      <alignment horizontal="center"/>
    </xf>
    <xf numFmtId="2" fontId="2" fillId="0" borderId="70" xfId="1" applyNumberFormat="1" applyFont="1" applyBorder="1" applyAlignment="1">
      <alignment horizontal="center"/>
    </xf>
    <xf numFmtId="2" fontId="2" fillId="0" borderId="71" xfId="0" applyNumberFormat="1" applyFont="1" applyBorder="1"/>
    <xf numFmtId="0" fontId="2" fillId="0" borderId="71" xfId="0" applyFont="1" applyBorder="1"/>
    <xf numFmtId="2" fontId="2" fillId="0" borderId="69" xfId="3" applyNumberFormat="1" applyFont="1" applyBorder="1" applyAlignment="1">
      <alignment horizontal="center"/>
    </xf>
    <xf numFmtId="2" fontId="2" fillId="0" borderId="70" xfId="3" applyNumberFormat="1" applyFont="1" applyBorder="1" applyAlignment="1">
      <alignment horizontal="center"/>
    </xf>
    <xf numFmtId="2" fontId="2" fillId="0" borderId="71" xfId="1" applyNumberFormat="1" applyFont="1" applyBorder="1" applyAlignment="1">
      <alignment horizontal="center"/>
    </xf>
    <xf numFmtId="164" fontId="2" fillId="0" borderId="9" xfId="2" applyFont="1" applyBorder="1" applyAlignment="1">
      <alignment horizontal="center"/>
    </xf>
    <xf numFmtId="164" fontId="2" fillId="0" borderId="0" xfId="2" applyFont="1" applyAlignment="1">
      <alignment horizontal="center"/>
    </xf>
    <xf numFmtId="0" fontId="3" fillId="0" borderId="7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17" fillId="0" borderId="0" xfId="0" applyFont="1"/>
    <xf numFmtId="0" fontId="19" fillId="2" borderId="9" xfId="0" applyFont="1" applyFill="1" applyBorder="1" applyAlignment="1">
      <alignment horizontal="center" vertical="center"/>
    </xf>
    <xf numFmtId="10" fontId="21" fillId="2" borderId="0" xfId="3" applyNumberFormat="1" applyFont="1" applyFill="1" applyAlignment="1">
      <alignment horizontal="center" vertical="center"/>
    </xf>
    <xf numFmtId="0" fontId="19" fillId="2" borderId="0" xfId="0" applyFont="1" applyFill="1" applyAlignment="1">
      <alignment horizontal="center" vertical="center"/>
    </xf>
    <xf numFmtId="14" fontId="20" fillId="2" borderId="0" xfId="3" applyNumberFormat="1" applyFont="1" applyFill="1" applyAlignment="1">
      <alignment horizontal="center" vertical="center" wrapText="1"/>
    </xf>
    <xf numFmtId="0" fontId="21" fillId="2" borderId="0" xfId="0" applyFont="1" applyFill="1" applyAlignment="1">
      <alignment horizontal="center" vertical="center"/>
    </xf>
    <xf numFmtId="0" fontId="3" fillId="2" borderId="73" xfId="0" applyFont="1" applyFill="1" applyBorder="1" applyAlignment="1">
      <alignment horizontal="left"/>
    </xf>
    <xf numFmtId="0" fontId="4" fillId="2" borderId="74" xfId="0" applyFont="1" applyFill="1" applyBorder="1" applyAlignment="1">
      <alignment horizontal="center"/>
    </xf>
    <xf numFmtId="0" fontId="4" fillId="2" borderId="75" xfId="0" applyFont="1" applyFill="1" applyBorder="1" applyAlignment="1">
      <alignment horizontal="center"/>
    </xf>
    <xf numFmtId="0" fontId="3" fillId="2" borderId="76" xfId="0" applyFont="1" applyFill="1" applyBorder="1" applyAlignment="1">
      <alignment horizontal="left"/>
    </xf>
    <xf numFmtId="9" fontId="22" fillId="0" borderId="55" xfId="3" applyFont="1" applyBorder="1" applyAlignment="1">
      <alignment vertical="center"/>
    </xf>
    <xf numFmtId="9" fontId="22" fillId="0" borderId="79" xfId="3" applyFont="1" applyBorder="1" applyAlignment="1">
      <alignment horizontal="center" vertical="center"/>
    </xf>
    <xf numFmtId="10" fontId="0" fillId="2" borderId="0" xfId="0" applyNumberFormat="1" applyFill="1" applyAlignment="1">
      <alignment horizontal="center" vertical="center"/>
    </xf>
    <xf numFmtId="10" fontId="2" fillId="2" borderId="9" xfId="3" applyNumberFormat="1" applyFont="1" applyFill="1" applyBorder="1" applyAlignment="1">
      <alignment horizontal="center" vertical="center"/>
    </xf>
    <xf numFmtId="0" fontId="8" fillId="0" borderId="9" xfId="0" applyFont="1" applyBorder="1" applyAlignment="1">
      <alignment horizontal="center"/>
    </xf>
    <xf numFmtId="10" fontId="8" fillId="0" borderId="9" xfId="0" applyNumberFormat="1" applyFont="1" applyBorder="1" applyAlignment="1">
      <alignment horizontal="center"/>
    </xf>
    <xf numFmtId="10" fontId="8" fillId="0" borderId="9" xfId="3" applyNumberFormat="1" applyFont="1" applyBorder="1" applyAlignment="1">
      <alignment horizontal="center"/>
    </xf>
    <xf numFmtId="2" fontId="8" fillId="0" borderId="9" xfId="0" applyNumberFormat="1" applyFont="1" applyBorder="1" applyAlignment="1">
      <alignment horizontal="center"/>
    </xf>
    <xf numFmtId="15" fontId="6" fillId="16" borderId="9" xfId="0" applyNumberFormat="1" applyFont="1" applyFill="1" applyBorder="1" applyAlignment="1">
      <alignment horizontal="center"/>
    </xf>
    <xf numFmtId="0" fontId="6" fillId="16" borderId="9" xfId="0" applyFont="1" applyFill="1" applyBorder="1" applyAlignment="1">
      <alignment horizontal="right"/>
    </xf>
    <xf numFmtId="0" fontId="18" fillId="2" borderId="0" xfId="0" applyFont="1" applyFill="1" applyAlignment="1">
      <alignment horizontal="left" vertical="center"/>
    </xf>
    <xf numFmtId="10" fontId="7" fillId="0" borderId="0" xfId="3" applyNumberFormat="1" applyFont="1" applyAlignment="1">
      <alignment horizontal="center" vertical="center"/>
    </xf>
    <xf numFmtId="10" fontId="25" fillId="0" borderId="0" xfId="3" applyNumberFormat="1" applyFont="1" applyAlignment="1">
      <alignment horizontal="center"/>
    </xf>
    <xf numFmtId="0" fontId="6" fillId="0" borderId="0" xfId="0" applyFont="1" applyAlignment="1">
      <alignment horizontal="right"/>
    </xf>
    <xf numFmtId="15" fontId="5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15" fontId="6" fillId="0" borderId="0" xfId="0" applyNumberFormat="1" applyFont="1" applyAlignment="1">
      <alignment horizontal="center"/>
    </xf>
    <xf numFmtId="165" fontId="3" fillId="0" borderId="9" xfId="1" applyFont="1" applyBorder="1" applyAlignment="1">
      <alignment horizontal="center"/>
    </xf>
    <xf numFmtId="165" fontId="8" fillId="0" borderId="9" xfId="1" applyFont="1" applyBorder="1" applyAlignment="1">
      <alignment horizontal="center"/>
    </xf>
    <xf numFmtId="10" fontId="2" fillId="8" borderId="1" xfId="3" applyNumberFormat="1" applyFont="1" applyFill="1" applyBorder="1" applyAlignment="1">
      <alignment horizontal="center"/>
    </xf>
    <xf numFmtId="10" fontId="2" fillId="8" borderId="71" xfId="3" applyNumberFormat="1" applyFont="1" applyFill="1" applyBorder="1" applyAlignment="1">
      <alignment horizontal="center"/>
    </xf>
    <xf numFmtId="167" fontId="4" fillId="3" borderId="15" xfId="0" applyNumberFormat="1" applyFont="1" applyFill="1" applyBorder="1" applyAlignment="1">
      <alignment horizontal="right" vertical="center"/>
    </xf>
    <xf numFmtId="175" fontId="4" fillId="0" borderId="2" xfId="2" applyNumberFormat="1" applyFont="1" applyBorder="1" applyAlignment="1">
      <alignment horizontal="center"/>
    </xf>
    <xf numFmtId="175" fontId="2" fillId="0" borderId="18" xfId="2" applyNumberFormat="1" applyFont="1" applyBorder="1" applyAlignment="1">
      <alignment horizontal="center"/>
    </xf>
    <xf numFmtId="175" fontId="2" fillId="0" borderId="2" xfId="2" applyNumberFormat="1" applyFont="1" applyBorder="1" applyAlignment="1">
      <alignment horizontal="center"/>
    </xf>
    <xf numFmtId="175" fontId="2" fillId="0" borderId="6" xfId="2" applyNumberFormat="1" applyFont="1" applyBorder="1" applyAlignment="1">
      <alignment horizontal="center"/>
    </xf>
    <xf numFmtId="175" fontId="2" fillId="0" borderId="14" xfId="2" applyNumberFormat="1" applyFont="1" applyBorder="1" applyAlignment="1">
      <alignment horizontal="center"/>
    </xf>
    <xf numFmtId="175" fontId="2" fillId="8" borderId="2" xfId="2" applyNumberFormat="1" applyFont="1" applyFill="1" applyBorder="1" applyAlignment="1">
      <alignment horizontal="center"/>
    </xf>
    <xf numFmtId="175" fontId="2" fillId="8" borderId="69" xfId="2" applyNumberFormat="1" applyFont="1" applyFill="1" applyBorder="1" applyAlignment="1">
      <alignment horizontal="center"/>
    </xf>
    <xf numFmtId="175" fontId="4" fillId="0" borderId="0" xfId="3" applyNumberFormat="1" applyFont="1" applyAlignment="1">
      <alignment horizontal="center" wrapText="1"/>
    </xf>
    <xf numFmtId="175" fontId="2" fillId="0" borderId="8" xfId="2" applyNumberFormat="1" applyFont="1" applyBorder="1" applyAlignment="1">
      <alignment horizontal="center"/>
    </xf>
    <xf numFmtId="175" fontId="2" fillId="0" borderId="0" xfId="2" applyNumberFormat="1" applyFont="1" applyAlignment="1">
      <alignment horizontal="center"/>
    </xf>
    <xf numFmtId="175" fontId="2" fillId="0" borderId="5" xfId="2" applyNumberFormat="1" applyFont="1" applyBorder="1" applyAlignment="1">
      <alignment horizontal="center"/>
    </xf>
    <xf numFmtId="175" fontId="2" fillId="0" borderId="16" xfId="2" applyNumberFormat="1" applyFont="1" applyBorder="1" applyAlignment="1">
      <alignment horizontal="center"/>
    </xf>
    <xf numFmtId="175" fontId="2" fillId="8" borderId="0" xfId="2" applyNumberFormat="1" applyFont="1" applyFill="1" applyAlignment="1">
      <alignment horizontal="center"/>
    </xf>
    <xf numFmtId="175" fontId="2" fillId="8" borderId="70" xfId="2" applyNumberFormat="1" applyFont="1" applyFill="1" applyBorder="1" applyAlignment="1">
      <alignment horizontal="center"/>
    </xf>
    <xf numFmtId="165" fontId="8" fillId="5" borderId="9" xfId="1" applyFont="1" applyFill="1" applyBorder="1" applyAlignment="1">
      <alignment horizontal="center"/>
    </xf>
    <xf numFmtId="167" fontId="4" fillId="18" borderId="9" xfId="0" applyNumberFormat="1" applyFont="1" applyFill="1" applyBorder="1" applyAlignment="1">
      <alignment horizontal="left" vertical="center"/>
    </xf>
    <xf numFmtId="2" fontId="3" fillId="18" borderId="9" xfId="1" applyNumberFormat="1" applyFont="1" applyFill="1" applyBorder="1" applyAlignment="1">
      <alignment horizontal="center"/>
    </xf>
    <xf numFmtId="2" fontId="8" fillId="18" borderId="9" xfId="1" applyNumberFormat="1" applyFont="1" applyFill="1" applyBorder="1" applyAlignment="1">
      <alignment horizontal="center"/>
    </xf>
    <xf numFmtId="2" fontId="8" fillId="18" borderId="9" xfId="0" applyNumberFormat="1" applyFont="1" applyFill="1" applyBorder="1" applyAlignment="1">
      <alignment horizontal="center"/>
    </xf>
    <xf numFmtId="0" fontId="4" fillId="18" borderId="9" xfId="0" applyFont="1" applyFill="1" applyBorder="1" applyAlignment="1">
      <alignment horizontal="left" wrapText="1"/>
    </xf>
    <xf numFmtId="10" fontId="3" fillId="18" borderId="9" xfId="3" applyNumberFormat="1" applyFont="1" applyFill="1" applyBorder="1" applyAlignment="1">
      <alignment horizontal="center"/>
    </xf>
    <xf numFmtId="10" fontId="8" fillId="18" borderId="9" xfId="3" applyNumberFormat="1" applyFont="1" applyFill="1" applyBorder="1" applyAlignment="1">
      <alignment horizontal="center"/>
    </xf>
    <xf numFmtId="0" fontId="4" fillId="18" borderId="9" xfId="0" applyFont="1" applyFill="1" applyBorder="1" applyAlignment="1">
      <alignment horizontal="left" vertical="center" wrapText="1"/>
    </xf>
    <xf numFmtId="10" fontId="3" fillId="18" borderId="9" xfId="0" applyNumberFormat="1" applyFont="1" applyFill="1" applyBorder="1" applyAlignment="1">
      <alignment horizontal="center"/>
    </xf>
    <xf numFmtId="10" fontId="8" fillId="18" borderId="9" xfId="0" applyNumberFormat="1" applyFont="1" applyFill="1" applyBorder="1" applyAlignment="1">
      <alignment horizontal="center"/>
    </xf>
    <xf numFmtId="0" fontId="8" fillId="18" borderId="9" xfId="0" applyFont="1" applyFill="1" applyBorder="1" applyAlignment="1">
      <alignment horizontal="center"/>
    </xf>
    <xf numFmtId="2" fontId="3" fillId="18" borderId="9" xfId="3" applyNumberFormat="1" applyFont="1" applyFill="1" applyBorder="1" applyAlignment="1">
      <alignment horizontal="center"/>
    </xf>
    <xf numFmtId="2" fontId="8" fillId="18" borderId="9" xfId="3" applyNumberFormat="1" applyFont="1" applyFill="1" applyBorder="1" applyAlignment="1">
      <alignment horizontal="center"/>
    </xf>
    <xf numFmtId="0" fontId="27" fillId="0" borderId="88" xfId="0" applyFont="1" applyBorder="1" applyAlignment="1" applyProtection="1">
      <alignment horizontal="center" readingOrder="1"/>
      <protection locked="0"/>
    </xf>
    <xf numFmtId="0" fontId="27" fillId="0" borderId="88" xfId="0" applyFont="1" applyBorder="1" applyAlignment="1" applyProtection="1">
      <alignment horizontal="center" wrapText="1" readingOrder="1"/>
      <protection locked="0"/>
    </xf>
    <xf numFmtId="0" fontId="27" fillId="0" borderId="88" xfId="0" applyFont="1" applyBorder="1" applyAlignment="1" applyProtection="1">
      <alignment horizontal="left" wrapText="1" readingOrder="1"/>
      <protection locked="0"/>
    </xf>
    <xf numFmtId="0" fontId="27" fillId="0" borderId="88" xfId="0" applyFont="1" applyBorder="1" applyAlignment="1" applyProtection="1">
      <alignment vertical="top" readingOrder="1"/>
      <protection locked="0"/>
    </xf>
    <xf numFmtId="0" fontId="28" fillId="0" borderId="0" xfId="0" applyFont="1" applyAlignment="1" applyProtection="1">
      <alignment vertical="top" readingOrder="1"/>
      <protection locked="0"/>
    </xf>
    <xf numFmtId="0" fontId="28" fillId="0" borderId="0" xfId="0" applyFont="1" applyAlignment="1" applyProtection="1">
      <alignment vertical="top" wrapText="1" readingOrder="1"/>
      <protection locked="0"/>
    </xf>
    <xf numFmtId="0" fontId="28" fillId="5" borderId="0" xfId="0" applyFont="1" applyFill="1" applyAlignment="1" applyProtection="1">
      <alignment vertical="top" readingOrder="1"/>
      <protection locked="0"/>
    </xf>
    <xf numFmtId="172" fontId="28" fillId="0" borderId="0" xfId="0" applyNumberFormat="1" applyFont="1" applyAlignment="1" applyProtection="1">
      <alignment horizontal="right" vertical="top" readingOrder="1"/>
      <protection locked="0"/>
    </xf>
    <xf numFmtId="173" fontId="28" fillId="0" borderId="0" xfId="0" applyNumberFormat="1" applyFont="1" applyAlignment="1" applyProtection="1">
      <alignment horizontal="right" vertical="top" readingOrder="1"/>
      <protection locked="0"/>
    </xf>
    <xf numFmtId="174" fontId="28" fillId="0" borderId="0" xfId="0" applyNumberFormat="1" applyFont="1" applyAlignment="1" applyProtection="1">
      <alignment horizontal="right" vertical="top" readingOrder="1"/>
      <protection locked="0"/>
    </xf>
    <xf numFmtId="0" fontId="27" fillId="0" borderId="0" xfId="0" applyFont="1" applyAlignment="1" applyProtection="1">
      <alignment vertical="top" wrapText="1" readingOrder="1"/>
      <protection locked="0"/>
    </xf>
    <xf numFmtId="0" fontId="27" fillId="0" borderId="0" xfId="0" applyFont="1" applyAlignment="1" applyProtection="1">
      <alignment horizontal="center" vertical="top" wrapText="1" readingOrder="1"/>
      <protection locked="0"/>
    </xf>
    <xf numFmtId="0" fontId="28" fillId="0" borderId="0" xfId="0" applyFont="1" applyAlignment="1" applyProtection="1">
      <alignment horizontal="left" vertical="top" wrapText="1" readingOrder="1"/>
      <protection locked="0"/>
    </xf>
    <xf numFmtId="174" fontId="28" fillId="0" borderId="0" xfId="0" applyNumberFormat="1" applyFont="1" applyAlignment="1" applyProtection="1">
      <alignment horizontal="right" vertical="top" wrapText="1" readingOrder="1"/>
      <protection locked="0"/>
    </xf>
    <xf numFmtId="0" fontId="27" fillId="17" borderId="0" xfId="0" applyFont="1" applyFill="1" applyAlignment="1" applyProtection="1">
      <alignment vertical="top" readingOrder="1"/>
      <protection locked="0"/>
    </xf>
    <xf numFmtId="172" fontId="28" fillId="17" borderId="89" xfId="0" applyNumberFormat="1" applyFont="1" applyFill="1" applyBorder="1" applyAlignment="1" applyProtection="1">
      <alignment vertical="top" readingOrder="1"/>
      <protection locked="0"/>
    </xf>
    <xf numFmtId="0" fontId="28" fillId="17" borderId="0" xfId="0" applyFont="1" applyFill="1" applyAlignment="1" applyProtection="1">
      <alignment vertical="top" readingOrder="1"/>
      <protection locked="0"/>
    </xf>
    <xf numFmtId="174" fontId="28" fillId="17" borderId="89" xfId="0" applyNumberFormat="1" applyFont="1" applyFill="1" applyBorder="1" applyAlignment="1" applyProtection="1">
      <alignment vertical="top" readingOrder="1"/>
      <protection locked="0"/>
    </xf>
    <xf numFmtId="172" fontId="28" fillId="17" borderId="0" xfId="0" applyNumberFormat="1" applyFont="1" applyFill="1" applyAlignment="1" applyProtection="1">
      <alignment vertical="top" readingOrder="1"/>
      <protection locked="0"/>
    </xf>
    <xf numFmtId="174" fontId="28" fillId="17" borderId="0" xfId="0" applyNumberFormat="1" applyFont="1" applyFill="1" applyAlignment="1" applyProtection="1">
      <alignment vertical="top" readingOrder="1"/>
      <protection locked="0"/>
    </xf>
    <xf numFmtId="0" fontId="27" fillId="0" borderId="0" xfId="0" applyFont="1" applyAlignment="1" applyProtection="1">
      <alignment vertical="top" readingOrder="1"/>
      <protection locked="0"/>
    </xf>
    <xf numFmtId="0" fontId="23" fillId="0" borderId="80" xfId="3" applyNumberFormat="1" applyFont="1" applyBorder="1" applyAlignment="1">
      <alignment vertical="center"/>
    </xf>
    <xf numFmtId="0" fontId="23" fillId="0" borderId="81" xfId="3" applyNumberFormat="1" applyFont="1" applyBorder="1" applyAlignment="1">
      <alignment vertical="center"/>
    </xf>
    <xf numFmtId="0" fontId="23" fillId="0" borderId="82" xfId="3" applyNumberFormat="1" applyFont="1" applyBorder="1" applyAlignment="1">
      <alignment vertical="center"/>
    </xf>
    <xf numFmtId="10" fontId="32" fillId="2" borderId="27" xfId="0" applyNumberFormat="1" applyFont="1" applyFill="1" applyBorder="1" applyAlignment="1">
      <alignment horizontal="center" vertical="center"/>
    </xf>
    <xf numFmtId="0" fontId="32" fillId="2" borderId="0" xfId="0" applyFont="1" applyFill="1" applyAlignment="1">
      <alignment horizontal="center" vertical="center"/>
    </xf>
    <xf numFmtId="166" fontId="33" fillId="2" borderId="9" xfId="2" applyNumberFormat="1" applyFont="1" applyFill="1" applyBorder="1" applyAlignment="1">
      <alignment horizontal="center" vertical="center"/>
    </xf>
    <xf numFmtId="0" fontId="35" fillId="2" borderId="0" xfId="0" applyFont="1" applyFill="1" applyAlignment="1">
      <alignment horizontal="center" vertical="center"/>
    </xf>
    <xf numFmtId="10" fontId="31" fillId="2" borderId="24" xfId="0" applyNumberFormat="1" applyFont="1" applyFill="1" applyBorder="1" applyAlignment="1">
      <alignment horizontal="center" vertical="center"/>
    </xf>
    <xf numFmtId="10" fontId="35" fillId="2" borderId="22" xfId="3" applyNumberFormat="1" applyFont="1" applyFill="1" applyBorder="1" applyAlignment="1">
      <alignment horizontal="right" vertical="center"/>
    </xf>
    <xf numFmtId="168" fontId="34" fillId="2" borderId="61" xfId="0" applyNumberFormat="1" applyFont="1" applyFill="1" applyBorder="1" applyAlignment="1">
      <alignment horizontal="right" vertical="center"/>
    </xf>
    <xf numFmtId="10" fontId="31" fillId="2" borderId="25" xfId="0" applyNumberFormat="1" applyFont="1" applyFill="1" applyBorder="1" applyAlignment="1">
      <alignment horizontal="center" vertical="center"/>
    </xf>
    <xf numFmtId="10" fontId="35" fillId="2" borderId="23" xfId="3" applyNumberFormat="1" applyFont="1" applyFill="1" applyBorder="1" applyAlignment="1">
      <alignment horizontal="right" vertical="center"/>
    </xf>
    <xf numFmtId="168" fontId="34" fillId="2" borderId="62" xfId="0" applyNumberFormat="1" applyFont="1" applyFill="1" applyBorder="1" applyAlignment="1">
      <alignment horizontal="right" vertical="center"/>
    </xf>
    <xf numFmtId="168" fontId="35" fillId="2" borderId="0" xfId="0" applyNumberFormat="1" applyFont="1" applyFill="1" applyAlignment="1">
      <alignment horizontal="right" vertical="center"/>
    </xf>
    <xf numFmtId="10" fontId="31" fillId="2" borderId="36" xfId="0" applyNumberFormat="1" applyFont="1" applyFill="1" applyBorder="1" applyAlignment="1">
      <alignment horizontal="center" vertical="center"/>
    </xf>
    <xf numFmtId="10" fontId="35" fillId="2" borderId="37" xfId="3" applyNumberFormat="1" applyFont="1" applyFill="1" applyBorder="1" applyAlignment="1">
      <alignment horizontal="right" vertical="center"/>
    </xf>
    <xf numFmtId="0" fontId="30" fillId="0" borderId="39" xfId="0" applyFont="1" applyBorder="1" applyAlignment="1">
      <alignment horizontal="left" vertical="center" wrapText="1" readingOrder="1"/>
    </xf>
    <xf numFmtId="9" fontId="34" fillId="2" borderId="41" xfId="0" applyNumberFormat="1" applyFont="1" applyFill="1" applyBorder="1" applyAlignment="1">
      <alignment horizontal="left" vertical="center"/>
    </xf>
    <xf numFmtId="0" fontId="30" fillId="0" borderId="46" xfId="0" applyFont="1" applyBorder="1" applyAlignment="1">
      <alignment horizontal="left" vertical="center" readingOrder="1"/>
    </xf>
    <xf numFmtId="0" fontId="32" fillId="12" borderId="27" xfId="0" applyFont="1" applyFill="1" applyBorder="1" applyAlignment="1">
      <alignment horizontal="center" vertical="center"/>
    </xf>
    <xf numFmtId="0" fontId="32" fillId="12" borderId="28" xfId="0" applyFont="1" applyFill="1" applyBorder="1" applyAlignment="1">
      <alignment horizontal="center" vertical="center"/>
    </xf>
    <xf numFmtId="0" fontId="34" fillId="2" borderId="43" xfId="0" applyFont="1" applyFill="1" applyBorder="1" applyAlignment="1">
      <alignment horizontal="left" vertical="center"/>
    </xf>
    <xf numFmtId="0" fontId="33" fillId="2" borderId="84" xfId="0" applyFont="1" applyFill="1" applyBorder="1" applyAlignment="1">
      <alignment horizontal="left" vertical="center"/>
    </xf>
    <xf numFmtId="2" fontId="34" fillId="2" borderId="85" xfId="0" applyNumberFormat="1" applyFont="1" applyFill="1" applyBorder="1" applyAlignment="1">
      <alignment horizontal="center" vertical="center"/>
    </xf>
    <xf numFmtId="0" fontId="38" fillId="0" borderId="68" xfId="0" applyFont="1" applyBorder="1" applyAlignment="1">
      <alignment horizontal="center" vertical="center" wrapText="1" readingOrder="1"/>
    </xf>
    <xf numFmtId="169" fontId="38" fillId="0" borderId="9" xfId="0" applyNumberFormat="1" applyFont="1" applyBorder="1" applyAlignment="1">
      <alignment vertical="center" wrapText="1" readingOrder="1"/>
    </xf>
    <xf numFmtId="10" fontId="33" fillId="2" borderId="43" xfId="0" applyNumberFormat="1" applyFont="1" applyFill="1" applyBorder="1" applyAlignment="1">
      <alignment horizontal="left" vertical="center"/>
    </xf>
    <xf numFmtId="2" fontId="34" fillId="2" borderId="21" xfId="0" applyNumberFormat="1" applyFont="1" applyFill="1" applyBorder="1" applyAlignment="1">
      <alignment horizontal="center" vertical="center"/>
    </xf>
    <xf numFmtId="169" fontId="39" fillId="0" borderId="9" xfId="0" applyNumberFormat="1" applyFont="1" applyBorder="1" applyAlignment="1">
      <alignment vertical="center" wrapText="1" readingOrder="1"/>
    </xf>
    <xf numFmtId="170" fontId="34" fillId="0" borderId="0" xfId="1" applyNumberFormat="1" applyFont="1" applyAlignment="1">
      <alignment horizontal="center" vertical="center" wrapText="1" readingOrder="1"/>
    </xf>
    <xf numFmtId="0" fontId="38" fillId="0" borderId="45" xfId="0" applyFont="1" applyBorder="1" applyAlignment="1">
      <alignment horizontal="center" vertical="center" wrapText="1" readingOrder="1"/>
    </xf>
    <xf numFmtId="169" fontId="38" fillId="0" borderId="65" xfId="0" applyNumberFormat="1" applyFont="1" applyBorder="1" applyAlignment="1">
      <alignment vertical="center" wrapText="1" readingOrder="1"/>
    </xf>
    <xf numFmtId="0" fontId="33" fillId="2" borderId="41" xfId="0" applyFont="1" applyFill="1" applyBorder="1" applyAlignment="1">
      <alignment horizontal="left" vertical="center"/>
    </xf>
    <xf numFmtId="2" fontId="40" fillId="2" borderId="20" xfId="0" applyNumberFormat="1" applyFont="1" applyFill="1" applyBorder="1" applyAlignment="1">
      <alignment horizontal="center" vertical="center"/>
    </xf>
    <xf numFmtId="10" fontId="42" fillId="2" borderId="52" xfId="0" applyNumberFormat="1" applyFont="1" applyFill="1" applyBorder="1" applyAlignment="1">
      <alignment horizontal="center" vertical="center" wrapText="1" readingOrder="1"/>
    </xf>
    <xf numFmtId="0" fontId="34" fillId="2" borderId="87" xfId="0" applyFont="1" applyFill="1" applyBorder="1" applyAlignment="1">
      <alignment horizontal="left" vertical="center"/>
    </xf>
    <xf numFmtId="0" fontId="34" fillId="2" borderId="59" xfId="0" applyFont="1" applyFill="1" applyBorder="1" applyAlignment="1">
      <alignment horizontal="left" vertical="center"/>
    </xf>
    <xf numFmtId="0" fontId="34" fillId="0" borderId="48" xfId="0" applyFont="1" applyBorder="1" applyAlignment="1">
      <alignment vertical="center"/>
    </xf>
    <xf numFmtId="0" fontId="44" fillId="13" borderId="0" xfId="0" applyFont="1" applyFill="1" applyAlignment="1">
      <alignment vertical="center" wrapText="1"/>
    </xf>
    <xf numFmtId="0" fontId="43" fillId="2" borderId="51" xfId="0" applyFont="1" applyFill="1" applyBorder="1" applyAlignment="1">
      <alignment vertical="center" textRotation="90"/>
    </xf>
    <xf numFmtId="0" fontId="45" fillId="2" borderId="0" xfId="0" applyFont="1" applyFill="1" applyAlignment="1">
      <alignment horizontal="center" vertical="center"/>
    </xf>
    <xf numFmtId="0" fontId="34" fillId="0" borderId="49" xfId="0" applyFont="1" applyBorder="1" applyAlignment="1">
      <alignment vertical="center"/>
    </xf>
    <xf numFmtId="0" fontId="0" fillId="2" borderId="0" xfId="0" applyFill="1" applyAlignment="1">
      <alignment horizontal="left" vertical="center"/>
    </xf>
    <xf numFmtId="10" fontId="0" fillId="0" borderId="0" xfId="3" applyNumberFormat="1" applyFont="1"/>
    <xf numFmtId="0" fontId="46" fillId="0" borderId="0" xfId="0" applyFont="1"/>
    <xf numFmtId="0" fontId="45" fillId="0" borderId="0" xfId="0" applyFont="1"/>
    <xf numFmtId="10" fontId="2" fillId="2" borderId="15" xfId="3" applyNumberFormat="1" applyFont="1" applyFill="1" applyBorder="1" applyAlignment="1">
      <alignment horizontal="center" vertical="center"/>
    </xf>
    <xf numFmtId="10" fontId="2" fillId="2" borderId="65" xfId="3" applyNumberFormat="1" applyFont="1" applyFill="1" applyBorder="1" applyAlignment="1">
      <alignment horizontal="center" vertical="center"/>
    </xf>
    <xf numFmtId="0" fontId="36" fillId="8" borderId="40" xfId="0" applyFont="1" applyFill="1" applyBorder="1" applyAlignment="1">
      <alignment horizontal="center" vertical="center"/>
    </xf>
    <xf numFmtId="168" fontId="34" fillId="2" borderId="90" xfId="3" applyNumberFormat="1" applyFont="1" applyFill="1" applyBorder="1" applyAlignment="1">
      <alignment horizontal="right" vertical="center"/>
    </xf>
    <xf numFmtId="168" fontId="34" fillId="2" borderId="34" xfId="3" applyNumberFormat="1" applyFont="1" applyFill="1" applyBorder="1" applyAlignment="1">
      <alignment horizontal="right" vertical="center"/>
    </xf>
    <xf numFmtId="168" fontId="34" fillId="2" borderId="91" xfId="3" applyNumberFormat="1" applyFont="1" applyFill="1" applyBorder="1" applyAlignment="1">
      <alignment horizontal="right" vertical="center"/>
    </xf>
    <xf numFmtId="168" fontId="34" fillId="2" borderId="38" xfId="3" applyNumberFormat="1" applyFont="1" applyFill="1" applyBorder="1" applyAlignment="1">
      <alignment horizontal="right" vertical="center"/>
    </xf>
    <xf numFmtId="0" fontId="47" fillId="2" borderId="0" xfId="0" applyFont="1" applyFill="1" applyAlignment="1">
      <alignment vertical="center"/>
    </xf>
    <xf numFmtId="168" fontId="34" fillId="2" borderId="92" xfId="0" applyNumberFormat="1" applyFont="1" applyFill="1" applyBorder="1" applyAlignment="1">
      <alignment horizontal="right" vertical="center"/>
    </xf>
    <xf numFmtId="176" fontId="28" fillId="0" borderId="0" xfId="0" applyNumberFormat="1" applyFont="1" applyAlignment="1" applyProtection="1">
      <alignment horizontal="right" vertical="top" wrapText="1" readingOrder="1"/>
      <protection locked="0"/>
    </xf>
    <xf numFmtId="176" fontId="28" fillId="5" borderId="0" xfId="0" applyNumberFormat="1" applyFont="1" applyFill="1" applyAlignment="1" applyProtection="1">
      <alignment horizontal="right" vertical="top" wrapText="1" readingOrder="1"/>
      <protection locked="0"/>
    </xf>
    <xf numFmtId="15" fontId="0" fillId="0" borderId="0" xfId="0" applyNumberFormat="1"/>
    <xf numFmtId="0" fontId="0" fillId="20" borderId="0" xfId="0" applyFill="1"/>
    <xf numFmtId="14" fontId="0" fillId="20" borderId="0" xfId="0" applyNumberFormat="1" applyFill="1"/>
    <xf numFmtId="0" fontId="0" fillId="20" borderId="26" xfId="0" applyFill="1" applyBorder="1"/>
    <xf numFmtId="1" fontId="0" fillId="20" borderId="50" xfId="0" applyNumberFormat="1" applyFill="1" applyBorder="1"/>
    <xf numFmtId="0" fontId="0" fillId="20" borderId="53" xfId="0" applyFill="1" applyBorder="1"/>
    <xf numFmtId="1" fontId="0" fillId="20" borderId="54" xfId="0" applyNumberFormat="1" applyFill="1" applyBorder="1"/>
    <xf numFmtId="10" fontId="0" fillId="20" borderId="50" xfId="3" applyNumberFormat="1" applyFont="1" applyFill="1" applyBorder="1"/>
    <xf numFmtId="10" fontId="0" fillId="20" borderId="54" xfId="3" applyNumberFormat="1" applyFont="1" applyFill="1" applyBorder="1"/>
    <xf numFmtId="168" fontId="34" fillId="19" borderId="34" xfId="3" applyNumberFormat="1" applyFont="1" applyFill="1" applyBorder="1" applyAlignment="1">
      <alignment vertical="center"/>
    </xf>
    <xf numFmtId="0" fontId="41" fillId="2" borderId="53" xfId="0" applyFont="1" applyFill="1" applyBorder="1" applyAlignment="1">
      <alignment horizontal="left" vertical="center"/>
    </xf>
    <xf numFmtId="2" fontId="34" fillId="2" borderId="5" xfId="0" applyNumberFormat="1" applyFont="1" applyFill="1" applyBorder="1" applyAlignment="1">
      <alignment horizontal="center" vertical="center"/>
    </xf>
    <xf numFmtId="2" fontId="34" fillId="2" borderId="54" xfId="0" applyNumberFormat="1" applyFont="1" applyFill="1" applyBorder="1" applyAlignment="1">
      <alignment horizontal="center" vertical="center"/>
    </xf>
    <xf numFmtId="175" fontId="4" fillId="0" borderId="1" xfId="2" applyNumberFormat="1" applyFont="1" applyBorder="1" applyAlignment="1">
      <alignment horizontal="center"/>
    </xf>
    <xf numFmtId="175" fontId="2" fillId="0" borderId="19" xfId="2" applyNumberFormat="1" applyFont="1" applyBorder="1" applyAlignment="1">
      <alignment horizontal="center"/>
    </xf>
    <xf numFmtId="175" fontId="2" fillId="0" borderId="1" xfId="2" applyNumberFormat="1" applyFont="1" applyBorder="1" applyAlignment="1">
      <alignment horizontal="center"/>
    </xf>
    <xf numFmtId="175" fontId="2" fillId="0" borderId="4" xfId="2" applyNumberFormat="1" applyFont="1" applyBorder="1" applyAlignment="1">
      <alignment horizontal="center"/>
    </xf>
    <xf numFmtId="175" fontId="2" fillId="8" borderId="1" xfId="2" applyNumberFormat="1" applyFont="1" applyFill="1" applyBorder="1" applyAlignment="1">
      <alignment horizontal="center"/>
    </xf>
    <xf numFmtId="175" fontId="2" fillId="8" borderId="19" xfId="2" applyNumberFormat="1" applyFont="1" applyFill="1" applyBorder="1" applyAlignment="1">
      <alignment horizontal="center"/>
    </xf>
    <xf numFmtId="175" fontId="0" fillId="8" borderId="0" xfId="0" applyNumberFormat="1" applyFill="1"/>
    <xf numFmtId="0" fontId="0" fillId="8" borderId="0" xfId="0" applyFill="1"/>
    <xf numFmtId="0" fontId="28" fillId="5" borderId="0" xfId="0" applyFont="1" applyFill="1" applyAlignment="1" applyProtection="1">
      <alignment horizontal="left" vertical="top" wrapText="1" readingOrder="1"/>
      <protection locked="0"/>
    </xf>
    <xf numFmtId="174" fontId="28" fillId="5" borderId="0" xfId="0" applyNumberFormat="1" applyFont="1" applyFill="1" applyAlignment="1" applyProtection="1">
      <alignment horizontal="right" vertical="top" wrapText="1" readingOrder="1"/>
      <protection locked="0"/>
    </xf>
    <xf numFmtId="175" fontId="2" fillId="0" borderId="0" xfId="3" applyNumberFormat="1" applyFont="1"/>
    <xf numFmtId="175" fontId="2" fillId="0" borderId="0" xfId="3" applyNumberFormat="1" applyFont="1" applyAlignment="1">
      <alignment horizontal="center"/>
    </xf>
    <xf numFmtId="175" fontId="2" fillId="0" borderId="0" xfId="0" applyNumberFormat="1" applyFont="1" applyAlignment="1">
      <alignment horizontal="center"/>
    </xf>
    <xf numFmtId="175" fontId="2" fillId="0" borderId="0" xfId="2" applyNumberFormat="1" applyFont="1"/>
    <xf numFmtId="10" fontId="34" fillId="2" borderId="93" xfId="3" applyNumberFormat="1" applyFont="1" applyFill="1" applyBorder="1" applyAlignment="1">
      <alignment horizontal="left" vertical="center"/>
    </xf>
    <xf numFmtId="10" fontId="34" fillId="2" borderId="94" xfId="3" applyNumberFormat="1" applyFont="1" applyFill="1" applyBorder="1" applyAlignment="1">
      <alignment horizontal="center" vertical="center"/>
    </xf>
    <xf numFmtId="168" fontId="34" fillId="2" borderId="94" xfId="0" applyNumberFormat="1" applyFont="1" applyFill="1" applyBorder="1" applyAlignment="1">
      <alignment horizontal="right" vertical="center"/>
    </xf>
    <xf numFmtId="10" fontId="34" fillId="2" borderId="94" xfId="3" applyNumberFormat="1" applyFont="1" applyFill="1" applyBorder="1" applyAlignment="1">
      <alignment horizontal="left" vertical="center"/>
    </xf>
    <xf numFmtId="10" fontId="34" fillId="2" borderId="95" xfId="3" applyNumberFormat="1" applyFont="1" applyFill="1" applyBorder="1" applyAlignment="1">
      <alignment horizontal="center" vertical="center"/>
    </xf>
    <xf numFmtId="10" fontId="34" fillId="2" borderId="53" xfId="3" applyNumberFormat="1" applyFont="1" applyFill="1" applyBorder="1" applyAlignment="1">
      <alignment horizontal="left" vertical="center"/>
    </xf>
    <xf numFmtId="10" fontId="34" fillId="2" borderId="5" xfId="3" applyNumberFormat="1" applyFont="1" applyFill="1" applyBorder="1" applyAlignment="1">
      <alignment horizontal="center" vertical="center"/>
    </xf>
    <xf numFmtId="10" fontId="34" fillId="2" borderId="5" xfId="3" applyNumberFormat="1" applyFont="1" applyFill="1" applyBorder="1" applyAlignment="1">
      <alignment horizontal="left" vertical="center"/>
    </xf>
    <xf numFmtId="10" fontId="34" fillId="2" borderId="54" xfId="3" applyNumberFormat="1" applyFont="1" applyFill="1" applyBorder="1" applyAlignment="1">
      <alignment horizontal="center" vertical="center"/>
    </xf>
    <xf numFmtId="0" fontId="48" fillId="0" borderId="0" xfId="0" applyFont="1"/>
    <xf numFmtId="0" fontId="26" fillId="0" borderId="0" xfId="4"/>
    <xf numFmtId="10" fontId="32" fillId="2" borderId="0" xfId="0" applyNumberFormat="1" applyFont="1" applyFill="1" applyAlignment="1">
      <alignment horizontal="center" vertical="center"/>
    </xf>
    <xf numFmtId="166" fontId="33" fillId="2" borderId="0" xfId="2" applyNumberFormat="1" applyFont="1" applyFill="1" applyAlignment="1">
      <alignment horizontal="center" vertical="center"/>
    </xf>
    <xf numFmtId="10" fontId="35" fillId="2" borderId="0" xfId="3" applyNumberFormat="1" applyFont="1" applyFill="1" applyAlignment="1">
      <alignment horizontal="right" vertical="center"/>
    </xf>
    <xf numFmtId="166" fontId="33" fillId="2" borderId="96" xfId="2" applyNumberFormat="1" applyFont="1" applyFill="1" applyBorder="1" applyAlignment="1">
      <alignment horizontal="center" vertical="center"/>
    </xf>
    <xf numFmtId="10" fontId="35" fillId="0" borderId="32" xfId="3" applyNumberFormat="1" applyFont="1" applyBorder="1" applyAlignment="1">
      <alignment horizontal="right" vertical="center"/>
    </xf>
    <xf numFmtId="10" fontId="35" fillId="0" borderId="34" xfId="3" applyNumberFormat="1" applyFont="1" applyBorder="1" applyAlignment="1">
      <alignment horizontal="right" vertical="center"/>
    </xf>
    <xf numFmtId="10" fontId="35" fillId="0" borderId="38" xfId="3" applyNumberFormat="1" applyFont="1" applyBorder="1" applyAlignment="1">
      <alignment horizontal="right" vertical="center"/>
    </xf>
    <xf numFmtId="0" fontId="49" fillId="0" borderId="0" xfId="4" applyFont="1"/>
    <xf numFmtId="175" fontId="2" fillId="0" borderId="0" xfId="2" applyNumberFormat="1" applyFont="1" applyFill="1" applyAlignment="1">
      <alignment horizontal="center"/>
    </xf>
    <xf numFmtId="175" fontId="2" fillId="0" borderId="70" xfId="2" applyNumberFormat="1" applyFont="1" applyFill="1" applyBorder="1" applyAlignment="1">
      <alignment horizontal="center"/>
    </xf>
    <xf numFmtId="168" fontId="34" fillId="19" borderId="38" xfId="3" applyNumberFormat="1" applyFont="1" applyFill="1" applyBorder="1" applyAlignment="1">
      <alignment vertical="center"/>
    </xf>
    <xf numFmtId="10" fontId="34" fillId="2" borderId="97" xfId="3" applyNumberFormat="1" applyFont="1" applyFill="1" applyBorder="1" applyAlignment="1">
      <alignment horizontal="left" vertical="center"/>
    </xf>
    <xf numFmtId="10" fontId="34" fillId="2" borderId="98" xfId="3" applyNumberFormat="1" applyFont="1" applyFill="1" applyBorder="1" applyAlignment="1">
      <alignment horizontal="center" vertical="center"/>
    </xf>
    <xf numFmtId="168" fontId="34" fillId="2" borderId="98" xfId="0" applyNumberFormat="1" applyFont="1" applyFill="1" applyBorder="1" applyAlignment="1">
      <alignment horizontal="right" vertical="center"/>
    </xf>
    <xf numFmtId="10" fontId="34" fillId="2" borderId="98" xfId="3" applyNumberFormat="1" applyFont="1" applyFill="1" applyBorder="1" applyAlignment="1">
      <alignment horizontal="left" vertical="center"/>
    </xf>
    <xf numFmtId="10" fontId="34" fillId="2" borderId="99" xfId="3" applyNumberFormat="1" applyFont="1" applyFill="1" applyBorder="1" applyAlignment="1">
      <alignment horizontal="center" vertical="center"/>
    </xf>
    <xf numFmtId="10" fontId="2" fillId="8" borderId="77" xfId="3" applyNumberFormat="1" applyFont="1" applyFill="1" applyBorder="1" applyAlignment="1">
      <alignment horizontal="center" vertical="center"/>
    </xf>
    <xf numFmtId="10" fontId="2" fillId="8" borderId="78" xfId="3" applyNumberFormat="1" applyFont="1" applyFill="1" applyBorder="1" applyAlignment="1">
      <alignment horizontal="center" vertical="center"/>
    </xf>
    <xf numFmtId="3" fontId="2" fillId="8" borderId="1" xfId="2" applyNumberFormat="1" applyFont="1" applyFill="1" applyBorder="1" applyAlignment="1">
      <alignment horizontal="center"/>
    </xf>
    <xf numFmtId="3" fontId="2" fillId="8" borderId="19" xfId="2" applyNumberFormat="1" applyFont="1" applyFill="1" applyBorder="1" applyAlignment="1">
      <alignment horizontal="center"/>
    </xf>
    <xf numFmtId="3" fontId="2" fillId="8" borderId="0" xfId="2" applyNumberFormat="1" applyFont="1" applyFill="1" applyAlignment="1">
      <alignment horizontal="center"/>
    </xf>
    <xf numFmtId="3" fontId="2" fillId="8" borderId="70" xfId="2" applyNumberFormat="1" applyFont="1" applyFill="1" applyBorder="1" applyAlignment="1">
      <alignment horizontal="center"/>
    </xf>
    <xf numFmtId="3" fontId="2" fillId="8" borderId="2" xfId="2" applyNumberFormat="1" applyFont="1" applyFill="1" applyBorder="1" applyAlignment="1">
      <alignment horizontal="center"/>
    </xf>
    <xf numFmtId="3" fontId="2" fillId="8" borderId="69" xfId="2" applyNumberFormat="1" applyFont="1" applyFill="1" applyBorder="1" applyAlignment="1">
      <alignment horizontal="center"/>
    </xf>
    <xf numFmtId="3" fontId="0" fillId="8" borderId="0" xfId="0" applyNumberFormat="1" applyFill="1"/>
    <xf numFmtId="0" fontId="34" fillId="0" borderId="100" xfId="0" applyFont="1" applyBorder="1" applyAlignment="1">
      <alignment vertical="center"/>
    </xf>
    <xf numFmtId="2" fontId="34" fillId="8" borderId="85" xfId="0" applyNumberFormat="1" applyFont="1" applyFill="1" applyBorder="1" applyAlignment="1">
      <alignment horizontal="center" vertical="center"/>
    </xf>
    <xf numFmtId="2" fontId="34" fillId="8" borderId="86" xfId="0" applyNumberFormat="1" applyFont="1" applyFill="1" applyBorder="1" applyAlignment="1">
      <alignment horizontal="center" vertical="center"/>
    </xf>
    <xf numFmtId="2" fontId="34" fillId="8" borderId="21" xfId="0" applyNumberFormat="1" applyFont="1" applyFill="1" applyBorder="1" applyAlignment="1">
      <alignment horizontal="center" vertical="center"/>
    </xf>
    <xf numFmtId="2" fontId="40" fillId="8" borderId="20" xfId="0" applyNumberFormat="1" applyFont="1" applyFill="1" applyBorder="1" applyAlignment="1">
      <alignment horizontal="center" vertical="center"/>
    </xf>
    <xf numFmtId="2" fontId="40" fillId="8" borderId="42" xfId="0" applyNumberFormat="1" applyFont="1" applyFill="1" applyBorder="1" applyAlignment="1">
      <alignment horizontal="center" vertical="center"/>
    </xf>
    <xf numFmtId="2" fontId="0" fillId="0" borderId="0" xfId="0" applyNumberFormat="1"/>
    <xf numFmtId="14" fontId="0" fillId="0" borderId="0" xfId="0" applyNumberFormat="1"/>
    <xf numFmtId="10" fontId="0" fillId="0" borderId="0" xfId="0" applyNumberFormat="1"/>
    <xf numFmtId="9" fontId="0" fillId="0" borderId="0" xfId="0" applyNumberFormat="1"/>
    <xf numFmtId="177" fontId="0" fillId="0" borderId="0" xfId="0" applyNumberFormat="1"/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right" vertical="center"/>
    </xf>
    <xf numFmtId="0" fontId="1" fillId="2" borderId="0" xfId="0" applyFont="1" applyFill="1"/>
    <xf numFmtId="0" fontId="14" fillId="2" borderId="26" xfId="0" applyFont="1" applyFill="1" applyBorder="1"/>
    <xf numFmtId="0" fontId="1" fillId="2" borderId="47" xfId="0" applyFont="1" applyFill="1" applyBorder="1" applyAlignment="1">
      <alignment vertical="center"/>
    </xf>
    <xf numFmtId="0" fontId="1" fillId="2" borderId="47" xfId="0" applyFont="1" applyFill="1" applyBorder="1" applyAlignment="1">
      <alignment horizontal="center" vertical="center"/>
    </xf>
    <xf numFmtId="0" fontId="14" fillId="2" borderId="50" xfId="0" applyFont="1" applyFill="1" applyBorder="1"/>
    <xf numFmtId="0" fontId="14" fillId="2" borderId="51" xfId="0" applyFont="1" applyFill="1" applyBorder="1"/>
    <xf numFmtId="0" fontId="15" fillId="2" borderId="52" xfId="0" applyFont="1" applyFill="1" applyBorder="1" applyAlignment="1">
      <alignment vertical="center"/>
    </xf>
    <xf numFmtId="10" fontId="50" fillId="2" borderId="50" xfId="0" applyNumberFormat="1" applyFont="1" applyFill="1" applyBorder="1" applyAlignment="1">
      <alignment horizontal="center" vertical="center"/>
    </xf>
    <xf numFmtId="0" fontId="14" fillId="2" borderId="52" xfId="0" applyFont="1" applyFill="1" applyBorder="1"/>
    <xf numFmtId="0" fontId="1" fillId="2" borderId="52" xfId="0" applyFont="1" applyFill="1" applyBorder="1" applyAlignment="1">
      <alignment horizontal="right" vertical="center"/>
    </xf>
    <xf numFmtId="0" fontId="14" fillId="2" borderId="0" xfId="0" applyFont="1" applyFill="1" applyAlignment="1">
      <alignment horizontal="center" vertical="center"/>
    </xf>
    <xf numFmtId="0" fontId="30" fillId="0" borderId="0" xfId="0" applyFont="1" applyAlignment="1">
      <alignment horizontal="center" vertical="center" wrapText="1" readingOrder="1"/>
    </xf>
    <xf numFmtId="10" fontId="31" fillId="2" borderId="0" xfId="0" applyNumberFormat="1" applyFont="1" applyFill="1" applyAlignment="1">
      <alignment horizontal="center" vertical="center"/>
    </xf>
    <xf numFmtId="10" fontId="35" fillId="2" borderId="0" xfId="3" applyNumberFormat="1" applyFont="1" applyFill="1" applyBorder="1" applyAlignment="1">
      <alignment horizontal="right" vertical="center"/>
    </xf>
    <xf numFmtId="10" fontId="35" fillId="0" borderId="0" xfId="3" applyNumberFormat="1" applyFont="1" applyBorder="1" applyAlignment="1">
      <alignment horizontal="right" vertical="center"/>
    </xf>
    <xf numFmtId="17" fontId="14" fillId="2" borderId="0" xfId="0" applyNumberFormat="1" applyFont="1" applyFill="1" applyAlignment="1">
      <alignment vertical="center"/>
    </xf>
    <xf numFmtId="10" fontId="14" fillId="2" borderId="0" xfId="3" applyNumberFormat="1" applyFont="1" applyFill="1" applyAlignment="1">
      <alignment horizontal="center" vertical="center"/>
    </xf>
    <xf numFmtId="0" fontId="32" fillId="12" borderId="101" xfId="0" applyFont="1" applyFill="1" applyBorder="1" applyAlignment="1">
      <alignment horizontal="center" vertical="center"/>
    </xf>
    <xf numFmtId="2" fontId="34" fillId="8" borderId="44" xfId="0" applyNumberFormat="1" applyFont="1" applyFill="1" applyBorder="1" applyAlignment="1">
      <alignment horizontal="center" vertical="center"/>
    </xf>
    <xf numFmtId="2" fontId="34" fillId="5" borderId="5" xfId="0" applyNumberFormat="1" applyFont="1" applyFill="1" applyBorder="1" applyAlignment="1">
      <alignment horizontal="center" vertical="center"/>
    </xf>
    <xf numFmtId="17" fontId="1" fillId="2" borderId="0" xfId="0" applyNumberFormat="1" applyFont="1" applyFill="1" applyAlignment="1">
      <alignment vertical="center"/>
    </xf>
    <xf numFmtId="2" fontId="1" fillId="2" borderId="0" xfId="0" applyNumberFormat="1" applyFont="1" applyFill="1" applyAlignment="1">
      <alignment horizontal="center" vertical="center"/>
    </xf>
    <xf numFmtId="0" fontId="14" fillId="2" borderId="52" xfId="0" applyFont="1" applyFill="1" applyBorder="1" applyAlignment="1">
      <alignment vertical="center"/>
    </xf>
    <xf numFmtId="0" fontId="15" fillId="2" borderId="67" xfId="0" applyFont="1" applyFill="1" applyBorder="1" applyAlignment="1">
      <alignment vertical="center"/>
    </xf>
    <xf numFmtId="0" fontId="15" fillId="2" borderId="29" xfId="0" applyFont="1" applyFill="1" applyBorder="1" applyAlignment="1">
      <alignment vertical="center"/>
    </xf>
    <xf numFmtId="0" fontId="14" fillId="2" borderId="53" xfId="0" applyFont="1" applyFill="1" applyBorder="1"/>
    <xf numFmtId="17" fontId="14" fillId="2" borderId="5" xfId="0" applyNumberFormat="1" applyFont="1" applyFill="1" applyBorder="1" applyAlignment="1">
      <alignment vertical="center"/>
    </xf>
    <xf numFmtId="10" fontId="14" fillId="2" borderId="5" xfId="3" applyNumberFormat="1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4" fillId="2" borderId="54" xfId="0" applyFont="1" applyFill="1" applyBorder="1"/>
    <xf numFmtId="10" fontId="15" fillId="2" borderId="9" xfId="3" applyNumberFormat="1" applyFont="1" applyFill="1" applyBorder="1" applyAlignment="1">
      <alignment horizontal="center" vertical="center"/>
    </xf>
    <xf numFmtId="10" fontId="15" fillId="2" borderId="30" xfId="3" applyNumberFormat="1" applyFont="1" applyFill="1" applyBorder="1" applyAlignment="1">
      <alignment horizontal="center" vertical="center"/>
    </xf>
    <xf numFmtId="165" fontId="14" fillId="2" borderId="0" xfId="1" applyFont="1" applyFill="1" applyAlignment="1">
      <alignment horizontal="center" vertical="center"/>
    </xf>
    <xf numFmtId="10" fontId="15" fillId="2" borderId="65" xfId="3" applyNumberFormat="1" applyFont="1" applyFill="1" applyBorder="1" applyAlignment="1">
      <alignment horizontal="center" vertical="center"/>
    </xf>
    <xf numFmtId="10" fontId="15" fillId="2" borderId="66" xfId="3" applyNumberFormat="1" applyFont="1" applyFill="1" applyBorder="1" applyAlignment="1">
      <alignment horizontal="center" vertical="center"/>
    </xf>
    <xf numFmtId="0" fontId="1" fillId="2" borderId="52" xfId="0" applyFont="1" applyFill="1" applyBorder="1" applyAlignment="1">
      <alignment horizontal="center" vertical="center"/>
    </xf>
    <xf numFmtId="0" fontId="14" fillId="2" borderId="51" xfId="0" applyFont="1" applyFill="1" applyBorder="1" applyAlignment="1">
      <alignment vertical="center"/>
    </xf>
    <xf numFmtId="0" fontId="34" fillId="2" borderId="0" xfId="0" applyFont="1" applyFill="1" applyAlignment="1">
      <alignment horizontal="left" vertical="center"/>
    </xf>
    <xf numFmtId="0" fontId="15" fillId="2" borderId="5" xfId="0" applyFont="1" applyFill="1" applyBorder="1" applyAlignment="1">
      <alignment vertical="center"/>
    </xf>
    <xf numFmtId="0" fontId="1" fillId="2" borderId="5" xfId="0" applyFont="1" applyFill="1" applyBorder="1" applyAlignment="1">
      <alignment horizontal="right" vertical="center"/>
    </xf>
    <xf numFmtId="0" fontId="1" fillId="2" borderId="54" xfId="0" applyFont="1" applyFill="1" applyBorder="1" applyAlignment="1">
      <alignment horizontal="right" vertical="center"/>
    </xf>
    <xf numFmtId="167" fontId="4" fillId="3" borderId="13" xfId="0" applyNumberFormat="1" applyFont="1" applyFill="1" applyBorder="1" applyAlignment="1">
      <alignment horizontal="right" vertical="center"/>
    </xf>
    <xf numFmtId="10" fontId="13" fillId="7" borderId="0" xfId="0" applyNumberFormat="1" applyFont="1" applyFill="1" applyAlignment="1">
      <alignment horizontal="center" vertical="center"/>
    </xf>
    <xf numFmtId="167" fontId="4" fillId="3" borderId="3" xfId="0" applyNumberFormat="1" applyFont="1" applyFill="1" applyBorder="1" applyAlignment="1">
      <alignment horizontal="right" vertical="center" wrapText="1"/>
    </xf>
    <xf numFmtId="0" fontId="13" fillId="6" borderId="1" xfId="0" applyFont="1" applyFill="1" applyBorder="1" applyAlignment="1">
      <alignment horizontal="center" vertical="center" wrapText="1"/>
    </xf>
    <xf numFmtId="0" fontId="8" fillId="2" borderId="0" xfId="0" applyFont="1" applyFill="1" applyAlignment="1">
      <alignment horizontal="center" vertical="center" wrapText="1"/>
    </xf>
    <xf numFmtId="167" fontId="8" fillId="2" borderId="3" xfId="0" applyNumberFormat="1" applyFont="1" applyFill="1" applyBorder="1" applyAlignment="1">
      <alignment horizontal="right" vertical="center" wrapText="1"/>
    </xf>
    <xf numFmtId="10" fontId="13" fillId="6" borderId="1" xfId="3" applyNumberFormat="1" applyFont="1" applyFill="1" applyBorder="1" applyAlignment="1">
      <alignment horizontal="center" vertical="center" wrapText="1"/>
    </xf>
    <xf numFmtId="167" fontId="6" fillId="8" borderId="3" xfId="0" applyNumberFormat="1" applyFont="1" applyFill="1" applyBorder="1" applyAlignment="1">
      <alignment horizontal="right" vertical="center"/>
    </xf>
    <xf numFmtId="166" fontId="4" fillId="0" borderId="1" xfId="2" applyNumberFormat="1" applyFont="1" applyBorder="1" applyAlignment="1">
      <alignment horizontal="center"/>
    </xf>
    <xf numFmtId="178" fontId="0" fillId="0" borderId="0" xfId="3" applyNumberFormat="1" applyFont="1"/>
    <xf numFmtId="167" fontId="4" fillId="3" borderId="3" xfId="0" applyNumberFormat="1" applyFont="1" applyFill="1" applyBorder="1" applyAlignment="1">
      <alignment horizontal="right" vertical="center"/>
    </xf>
    <xf numFmtId="175" fontId="23" fillId="0" borderId="0" xfId="2" applyNumberFormat="1" applyFont="1" applyAlignment="1">
      <alignment horizontal="center"/>
    </xf>
    <xf numFmtId="166" fontId="2" fillId="0" borderId="1" xfId="2" applyNumberFormat="1" applyFont="1" applyBorder="1" applyAlignment="1">
      <alignment horizontal="center"/>
    </xf>
    <xf numFmtId="10" fontId="2" fillId="8" borderId="0" xfId="3" applyNumberFormat="1" applyFont="1" applyFill="1" applyAlignment="1">
      <alignment horizontal="center"/>
    </xf>
    <xf numFmtId="0" fontId="18" fillId="0" borderId="0" xfId="0" applyFont="1"/>
    <xf numFmtId="10" fontId="2" fillId="8" borderId="8" xfId="3" applyNumberFormat="1" applyFont="1" applyFill="1" applyBorder="1" applyAlignment="1">
      <alignment horizontal="center"/>
    </xf>
    <xf numFmtId="10" fontId="2" fillId="8" borderId="19" xfId="3" applyNumberFormat="1" applyFont="1" applyFill="1" applyBorder="1" applyAlignment="1">
      <alignment horizontal="center"/>
    </xf>
    <xf numFmtId="10" fontId="2" fillId="0" borderId="9" xfId="0" applyNumberFormat="1" applyFont="1" applyBorder="1" applyAlignment="1">
      <alignment horizontal="center"/>
    </xf>
    <xf numFmtId="10" fontId="2" fillId="0" borderId="9" xfId="3" applyNumberFormat="1" applyFont="1" applyBorder="1" applyAlignment="1">
      <alignment horizontal="center"/>
    </xf>
    <xf numFmtId="10" fontId="4" fillId="0" borderId="9" xfId="3" applyNumberFormat="1" applyFont="1" applyBorder="1" applyAlignment="1">
      <alignment horizontal="center"/>
    </xf>
    <xf numFmtId="2" fontId="4" fillId="0" borderId="9" xfId="3" applyNumberFormat="1" applyFont="1" applyBorder="1" applyAlignment="1">
      <alignment horizontal="center"/>
    </xf>
    <xf numFmtId="2" fontId="2" fillId="0" borderId="9" xfId="1" applyNumberFormat="1" applyFont="1" applyBorder="1" applyAlignment="1">
      <alignment horizontal="center"/>
    </xf>
    <xf numFmtId="2" fontId="2" fillId="0" borderId="9" xfId="3" applyNumberFormat="1" applyFont="1" applyBorder="1" applyAlignment="1">
      <alignment horizontal="center"/>
    </xf>
    <xf numFmtId="2" fontId="4" fillId="3" borderId="9" xfId="1" applyNumberFormat="1" applyFont="1" applyFill="1" applyBorder="1" applyAlignment="1">
      <alignment horizontal="center"/>
    </xf>
    <xf numFmtId="2" fontId="4" fillId="3" borderId="9" xfId="0" applyNumberFormat="1" applyFont="1" applyFill="1" applyBorder="1"/>
    <xf numFmtId="10" fontId="4" fillId="3" borderId="9" xfId="0" applyNumberFormat="1" applyFont="1" applyFill="1" applyBorder="1" applyAlignment="1">
      <alignment horizontal="center"/>
    </xf>
    <xf numFmtId="2" fontId="2" fillId="0" borderId="9" xfId="0" applyNumberFormat="1" applyFont="1" applyBorder="1" applyAlignment="1">
      <alignment horizontal="center"/>
    </xf>
    <xf numFmtId="2" fontId="4" fillId="3" borderId="9" xfId="0" applyNumberFormat="1" applyFont="1" applyFill="1" applyBorder="1" applyAlignment="1">
      <alignment horizontal="center"/>
    </xf>
    <xf numFmtId="168" fontId="2" fillId="0" borderId="9" xfId="3" applyNumberFormat="1" applyFont="1" applyBorder="1" applyAlignment="1">
      <alignment horizontal="center"/>
    </xf>
    <xf numFmtId="168" fontId="4" fillId="3" borderId="9" xfId="3" applyNumberFormat="1" applyFont="1" applyFill="1" applyBorder="1" applyAlignment="1">
      <alignment horizontal="center"/>
    </xf>
    <xf numFmtId="10" fontId="4" fillId="3" borderId="9" xfId="3" applyNumberFormat="1" applyFont="1" applyFill="1" applyBorder="1" applyAlignment="1">
      <alignment horizontal="center"/>
    </xf>
    <xf numFmtId="10" fontId="2" fillId="18" borderId="9" xfId="3" applyNumberFormat="1" applyFont="1" applyFill="1" applyBorder="1" applyAlignment="1">
      <alignment horizontal="center"/>
    </xf>
    <xf numFmtId="10" fontId="2" fillId="18" borderId="9" xfId="0" applyNumberFormat="1" applyFont="1" applyFill="1" applyBorder="1" applyAlignment="1">
      <alignment horizontal="center"/>
    </xf>
    <xf numFmtId="10" fontId="3" fillId="0" borderId="0" xfId="3" applyNumberFormat="1" applyFont="1" applyBorder="1" applyAlignment="1">
      <alignment horizontal="center"/>
    </xf>
    <xf numFmtId="0" fontId="2" fillId="18" borderId="9" xfId="0" applyFont="1" applyFill="1" applyBorder="1"/>
    <xf numFmtId="2" fontId="2" fillId="18" borderId="9" xfId="3" applyNumberFormat="1" applyFont="1" applyFill="1" applyBorder="1" applyAlignment="1">
      <alignment horizontal="center"/>
    </xf>
    <xf numFmtId="2" fontId="2" fillId="18" borderId="9" xfId="1" applyNumberFormat="1" applyFont="1" applyFill="1" applyBorder="1" applyAlignment="1">
      <alignment horizontal="center"/>
    </xf>
    <xf numFmtId="2" fontId="2" fillId="18" borderId="9" xfId="0" applyNumberFormat="1" applyFont="1" applyFill="1" applyBorder="1" applyAlignment="1">
      <alignment horizontal="center"/>
    </xf>
    <xf numFmtId="165" fontId="2" fillId="18" borderId="9" xfId="1" applyFont="1" applyFill="1" applyBorder="1" applyAlignment="1">
      <alignment horizontal="center"/>
    </xf>
    <xf numFmtId="10" fontId="13" fillId="7" borderId="9" xfId="3" applyNumberFormat="1" applyFont="1" applyFill="1" applyBorder="1" applyAlignment="1">
      <alignment horizontal="center" vertical="center"/>
    </xf>
    <xf numFmtId="10" fontId="13" fillId="6" borderId="9" xfId="3" applyNumberFormat="1" applyFont="1" applyFill="1" applyBorder="1" applyAlignment="1">
      <alignment horizontal="center" vertical="center" wrapText="1"/>
    </xf>
    <xf numFmtId="164" fontId="2" fillId="0" borderId="9" xfId="2" applyFont="1" applyBorder="1"/>
    <xf numFmtId="166" fontId="2" fillId="0" borderId="19" xfId="2" applyNumberFormat="1" applyFont="1" applyBorder="1" applyAlignment="1">
      <alignment horizontal="center"/>
    </xf>
    <xf numFmtId="167" fontId="4" fillId="3" borderId="7" xfId="0" applyNumberFormat="1" applyFont="1" applyFill="1" applyBorder="1" applyAlignment="1">
      <alignment horizontal="right" vertical="center"/>
    </xf>
    <xf numFmtId="166" fontId="2" fillId="0" borderId="4" xfId="2" applyNumberFormat="1" applyFont="1" applyBorder="1" applyAlignment="1">
      <alignment horizontal="center"/>
    </xf>
    <xf numFmtId="0" fontId="4" fillId="0" borderId="9" xfId="0" applyFont="1" applyBorder="1"/>
    <xf numFmtId="167" fontId="8" fillId="0" borderId="1" xfId="0" applyNumberFormat="1" applyFont="1" applyBorder="1" applyAlignment="1">
      <alignment horizontal="right" vertical="center"/>
    </xf>
    <xf numFmtId="10" fontId="3" fillId="0" borderId="9" xfId="3" applyNumberFormat="1" applyFont="1" applyBorder="1"/>
    <xf numFmtId="0" fontId="0" fillId="0" borderId="4" xfId="0" applyBorder="1"/>
    <xf numFmtId="175" fontId="2" fillId="8" borderId="5" xfId="2" applyNumberFormat="1" applyFont="1" applyFill="1" applyBorder="1" applyAlignment="1">
      <alignment horizontal="center"/>
    </xf>
    <xf numFmtId="10" fontId="2" fillId="8" borderId="4" xfId="3" applyNumberFormat="1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10" fontId="28" fillId="5" borderId="0" xfId="5" applyNumberFormat="1" applyFont="1" applyFill="1" applyAlignment="1" applyProtection="1">
      <alignment horizontal="right" vertical="top" readingOrder="1"/>
      <protection locked="0"/>
    </xf>
    <xf numFmtId="10" fontId="28" fillId="0" borderId="0" xfId="5" applyNumberFormat="1" applyFont="1" applyAlignment="1" applyProtection="1">
      <alignment horizontal="center" vertical="top" wrapText="1" readingOrder="1"/>
      <protection locked="0"/>
    </xf>
    <xf numFmtId="10" fontId="28" fillId="0" borderId="0" xfId="5" applyNumberFormat="1" applyFont="1" applyFill="1" applyAlignment="1" applyProtection="1">
      <alignment horizontal="right" vertical="top" readingOrder="1"/>
      <protection locked="0"/>
    </xf>
    <xf numFmtId="2" fontId="0" fillId="0" borderId="0" xfId="3" applyNumberFormat="1" applyFont="1"/>
    <xf numFmtId="177" fontId="0" fillId="0" borderId="0" xfId="3" applyNumberFormat="1" applyFont="1"/>
    <xf numFmtId="175" fontId="2" fillId="0" borderId="0" xfId="2" applyNumberFormat="1" applyFont="1" applyFill="1" applyBorder="1" applyAlignment="1">
      <alignment horizontal="center"/>
    </xf>
    <xf numFmtId="0" fontId="27" fillId="0" borderId="0" xfId="0" applyFont="1" applyAlignment="1" applyProtection="1">
      <alignment horizontal="center" vertical="top" readingOrder="1"/>
      <protection locked="0"/>
    </xf>
    <xf numFmtId="174" fontId="28" fillId="21" borderId="0" xfId="0" applyNumberFormat="1" applyFont="1" applyFill="1" applyAlignment="1" applyProtection="1">
      <alignment horizontal="right" vertical="top" wrapText="1" readingOrder="1"/>
      <protection locked="0"/>
    </xf>
    <xf numFmtId="15" fontId="11" fillId="0" borderId="9" xfId="3" applyNumberFormat="1" applyFont="1" applyBorder="1" applyAlignment="1">
      <alignment horizontal="center" vertical="center"/>
    </xf>
    <xf numFmtId="9" fontId="22" fillId="0" borderId="9" xfId="3" applyFont="1" applyBorder="1" applyAlignment="1">
      <alignment horizontal="center" vertical="center"/>
    </xf>
    <xf numFmtId="0" fontId="52" fillId="0" borderId="2" xfId="0" applyFont="1" applyBorder="1" applyAlignment="1" applyProtection="1">
      <alignment vertical="top" readingOrder="1"/>
      <protection locked="0"/>
    </xf>
    <xf numFmtId="10" fontId="52" fillId="0" borderId="3" xfId="5" applyNumberFormat="1" applyFont="1" applyFill="1" applyBorder="1" applyAlignment="1" applyProtection="1">
      <alignment horizontal="right" vertical="top" readingOrder="1"/>
      <protection locked="0"/>
    </xf>
    <xf numFmtId="0" fontId="26" fillId="0" borderId="2" xfId="0" applyFont="1" applyBorder="1"/>
    <xf numFmtId="10" fontId="26" fillId="0" borderId="3" xfId="5" applyNumberFormat="1" applyFont="1" applyFill="1" applyBorder="1" applyAlignment="1"/>
    <xf numFmtId="0" fontId="52" fillId="0" borderId="18" xfId="0" applyFont="1" applyBorder="1" applyAlignment="1" applyProtection="1">
      <alignment vertical="top" readingOrder="1"/>
      <protection locked="0"/>
    </xf>
    <xf numFmtId="10" fontId="52" fillId="0" borderId="15" xfId="5" applyNumberFormat="1" applyFont="1" applyFill="1" applyBorder="1" applyAlignment="1" applyProtection="1">
      <alignment horizontal="right" vertical="top" readingOrder="1"/>
      <protection locked="0"/>
    </xf>
    <xf numFmtId="0" fontId="23" fillId="0" borderId="0" xfId="3" applyNumberFormat="1" applyFont="1" applyFill="1" applyBorder="1" applyAlignment="1">
      <alignment horizontal="left" vertical="center"/>
    </xf>
    <xf numFmtId="10" fontId="23" fillId="0" borderId="0" xfId="3" applyNumberFormat="1" applyFont="1" applyFill="1" applyBorder="1" applyAlignment="1">
      <alignment horizontal="center" vertical="center"/>
    </xf>
    <xf numFmtId="3" fontId="2" fillId="8" borderId="6" xfId="2" applyNumberFormat="1" applyFont="1" applyFill="1" applyBorder="1" applyAlignment="1">
      <alignment horizontal="center"/>
    </xf>
    <xf numFmtId="3" fontId="2" fillId="8" borderId="5" xfId="2" applyNumberFormat="1" applyFont="1" applyFill="1" applyBorder="1" applyAlignment="1">
      <alignment horizontal="center"/>
    </xf>
    <xf numFmtId="175" fontId="2" fillId="0" borderId="5" xfId="2" applyNumberFormat="1" applyFont="1" applyFill="1" applyBorder="1" applyAlignment="1">
      <alignment horizontal="center"/>
    </xf>
    <xf numFmtId="3" fontId="2" fillId="8" borderId="4" xfId="2" applyNumberFormat="1" applyFont="1" applyFill="1" applyBorder="1" applyAlignment="1">
      <alignment horizontal="center"/>
    </xf>
    <xf numFmtId="4" fontId="0" fillId="8" borderId="0" xfId="0" applyNumberFormat="1" applyFill="1"/>
    <xf numFmtId="0" fontId="28" fillId="0" borderId="102" xfId="0" applyFont="1" applyBorder="1" applyAlignment="1" applyProtection="1">
      <alignment vertical="top" readingOrder="1"/>
      <protection locked="0"/>
    </xf>
    <xf numFmtId="0" fontId="0" fillId="0" borderId="88" xfId="0" applyBorder="1" applyAlignment="1" applyProtection="1">
      <alignment vertical="top"/>
      <protection locked="0"/>
    </xf>
    <xf numFmtId="172" fontId="28" fillId="5" borderId="0" xfId="0" applyNumberFormat="1" applyFont="1" applyFill="1" applyAlignment="1" applyProtection="1">
      <alignment horizontal="right" vertical="top" readingOrder="1"/>
      <protection locked="0"/>
    </xf>
    <xf numFmtId="173" fontId="28" fillId="5" borderId="0" xfId="0" applyNumberFormat="1" applyFont="1" applyFill="1" applyAlignment="1" applyProtection="1">
      <alignment horizontal="right" vertical="top" readingOrder="1"/>
      <protection locked="0"/>
    </xf>
    <xf numFmtId="174" fontId="28" fillId="5" borderId="0" xfId="0" applyNumberFormat="1" applyFont="1" applyFill="1" applyAlignment="1" applyProtection="1">
      <alignment horizontal="right" vertical="top" readingOrder="1"/>
      <protection locked="0"/>
    </xf>
    <xf numFmtId="10" fontId="28" fillId="0" borderId="0" xfId="5" applyNumberFormat="1" applyFont="1" applyFill="1" applyBorder="1" applyAlignment="1" applyProtection="1">
      <alignment horizontal="right" vertical="top" readingOrder="1"/>
      <protection locked="0"/>
    </xf>
    <xf numFmtId="174" fontId="28" fillId="0" borderId="0" xfId="0" applyNumberFormat="1" applyFont="1" applyAlignment="1" applyProtection="1">
      <alignment vertical="top" readingOrder="1"/>
      <protection locked="0"/>
    </xf>
    <xf numFmtId="14" fontId="20" fillId="15" borderId="12" xfId="3" applyNumberFormat="1" applyFont="1" applyFill="1" applyBorder="1" applyAlignment="1">
      <alignment horizontal="center" vertical="center" wrapText="1"/>
    </xf>
    <xf numFmtId="14" fontId="20" fillId="15" borderId="10" xfId="3" applyNumberFormat="1" applyFont="1" applyFill="1" applyBorder="1" applyAlignment="1">
      <alignment horizontal="center" vertical="center" wrapText="1"/>
    </xf>
    <xf numFmtId="0" fontId="11" fillId="3" borderId="12" xfId="0" applyFont="1" applyFill="1" applyBorder="1" applyAlignment="1">
      <alignment horizontal="center" vertical="center"/>
    </xf>
    <xf numFmtId="0" fontId="11" fillId="3" borderId="11" xfId="0" applyFont="1" applyFill="1" applyBorder="1" applyAlignment="1">
      <alignment horizontal="center" vertical="center"/>
    </xf>
    <xf numFmtId="0" fontId="11" fillId="3" borderId="10" xfId="0" applyFont="1" applyFill="1" applyBorder="1" applyAlignment="1">
      <alignment horizontal="center" vertical="center"/>
    </xf>
    <xf numFmtId="0" fontId="11" fillId="3" borderId="26" xfId="0" applyFont="1" applyFill="1" applyBorder="1" applyAlignment="1">
      <alignment horizontal="center"/>
    </xf>
    <xf numFmtId="0" fontId="11" fillId="3" borderId="50" xfId="0" applyFont="1" applyFill="1" applyBorder="1" applyAlignment="1">
      <alignment horizontal="center"/>
    </xf>
    <xf numFmtId="0" fontId="11" fillId="3" borderId="55" xfId="0" applyFont="1" applyFill="1" applyBorder="1" applyAlignment="1">
      <alignment horizontal="center" vertical="center"/>
    </xf>
    <xf numFmtId="0" fontId="11" fillId="3" borderId="57" xfId="0" applyFont="1" applyFill="1" applyBorder="1" applyAlignment="1">
      <alignment horizontal="center" vertical="center"/>
    </xf>
    <xf numFmtId="2" fontId="13" fillId="9" borderId="18" xfId="0" applyNumberFormat="1" applyFont="1" applyFill="1" applyBorder="1" applyAlignment="1">
      <alignment horizontal="center"/>
    </xf>
    <xf numFmtId="2" fontId="13" fillId="9" borderId="8" xfId="0" applyNumberFormat="1" applyFont="1" applyFill="1" applyBorder="1" applyAlignment="1">
      <alignment horizontal="center"/>
    </xf>
    <xf numFmtId="2" fontId="13" fillId="9" borderId="19" xfId="0" applyNumberFormat="1" applyFont="1" applyFill="1" applyBorder="1" applyAlignment="1">
      <alignment horizontal="center"/>
    </xf>
    <xf numFmtId="0" fontId="13" fillId="9" borderId="18" xfId="0" applyFont="1" applyFill="1" applyBorder="1" applyAlignment="1">
      <alignment horizontal="center"/>
    </xf>
    <xf numFmtId="0" fontId="13" fillId="9" borderId="8" xfId="0" applyFont="1" applyFill="1" applyBorder="1" applyAlignment="1">
      <alignment horizontal="center"/>
    </xf>
    <xf numFmtId="0" fontId="13" fillId="9" borderId="19" xfId="0" applyFont="1" applyFill="1" applyBorder="1" applyAlignment="1">
      <alignment horizontal="center"/>
    </xf>
    <xf numFmtId="10" fontId="13" fillId="9" borderId="18" xfId="3" applyNumberFormat="1" applyFont="1" applyFill="1" applyBorder="1" applyAlignment="1">
      <alignment horizontal="center"/>
    </xf>
    <xf numFmtId="10" fontId="13" fillId="9" borderId="8" xfId="3" applyNumberFormat="1" applyFont="1" applyFill="1" applyBorder="1" applyAlignment="1">
      <alignment horizontal="center"/>
    </xf>
    <xf numFmtId="10" fontId="13" fillId="9" borderId="19" xfId="3" applyNumberFormat="1" applyFont="1" applyFill="1" applyBorder="1" applyAlignment="1">
      <alignment horizontal="center"/>
    </xf>
    <xf numFmtId="0" fontId="16" fillId="14" borderId="9" xfId="0" applyFont="1" applyFill="1" applyBorder="1" applyAlignment="1">
      <alignment horizontal="center" wrapText="1"/>
    </xf>
    <xf numFmtId="166" fontId="13" fillId="9" borderId="18" xfId="2" applyNumberFormat="1" applyFont="1" applyFill="1" applyBorder="1" applyAlignment="1">
      <alignment horizontal="center"/>
    </xf>
    <xf numFmtId="166" fontId="13" fillId="9" borderId="8" xfId="2" applyNumberFormat="1" applyFont="1" applyFill="1" applyBorder="1" applyAlignment="1">
      <alignment horizontal="center"/>
    </xf>
    <xf numFmtId="166" fontId="13" fillId="9" borderId="19" xfId="2" applyNumberFormat="1" applyFont="1" applyFill="1" applyBorder="1" applyAlignment="1">
      <alignment horizontal="center"/>
    </xf>
    <xf numFmtId="10" fontId="11" fillId="0" borderId="12" xfId="3" applyNumberFormat="1" applyFont="1" applyBorder="1" applyAlignment="1">
      <alignment horizontal="center" vertical="center"/>
    </xf>
    <xf numFmtId="10" fontId="11" fillId="0" borderId="11" xfId="3" applyNumberFormat="1" applyFont="1" applyBorder="1" applyAlignment="1">
      <alignment horizontal="center" vertical="center"/>
    </xf>
    <xf numFmtId="10" fontId="11" fillId="0" borderId="10" xfId="3" applyNumberFormat="1" applyFont="1" applyBorder="1" applyAlignment="1">
      <alignment horizontal="center" vertical="center"/>
    </xf>
    <xf numFmtId="15" fontId="11" fillId="5" borderId="12" xfId="3" applyNumberFormat="1" applyFont="1" applyFill="1" applyBorder="1" applyAlignment="1">
      <alignment horizontal="center" vertical="center"/>
    </xf>
    <xf numFmtId="15" fontId="11" fillId="5" borderId="11" xfId="3" applyNumberFormat="1" applyFont="1" applyFill="1" applyBorder="1" applyAlignment="1">
      <alignment horizontal="center" vertical="center"/>
    </xf>
    <xf numFmtId="15" fontId="11" fillId="5" borderId="10" xfId="3" applyNumberFormat="1" applyFont="1" applyFill="1" applyBorder="1" applyAlignment="1">
      <alignment horizontal="center" vertical="center"/>
    </xf>
    <xf numFmtId="171" fontId="11" fillId="5" borderId="12" xfId="3" applyNumberFormat="1" applyFont="1" applyFill="1" applyBorder="1" applyAlignment="1">
      <alignment horizontal="center" vertical="center"/>
    </xf>
    <xf numFmtId="171" fontId="11" fillId="5" borderId="11" xfId="3" applyNumberFormat="1" applyFont="1" applyFill="1" applyBorder="1" applyAlignment="1">
      <alignment horizontal="center" vertical="center"/>
    </xf>
    <xf numFmtId="171" fontId="11" fillId="5" borderId="10" xfId="3" applyNumberFormat="1" applyFont="1" applyFill="1" applyBorder="1" applyAlignment="1">
      <alignment horizontal="center" vertical="center"/>
    </xf>
    <xf numFmtId="0" fontId="29" fillId="6" borderId="55" xfId="0" applyFont="1" applyFill="1" applyBorder="1" applyAlignment="1">
      <alignment horizontal="center"/>
    </xf>
    <xf numFmtId="0" fontId="29" fillId="6" borderId="56" xfId="0" applyFont="1" applyFill="1" applyBorder="1" applyAlignment="1">
      <alignment horizontal="center"/>
    </xf>
    <xf numFmtId="0" fontId="29" fillId="6" borderId="57" xfId="0" applyFont="1" applyFill="1" applyBorder="1" applyAlignment="1">
      <alignment horizontal="center"/>
    </xf>
    <xf numFmtId="0" fontId="29" fillId="6" borderId="26" xfId="0" applyFont="1" applyFill="1" applyBorder="1" applyAlignment="1">
      <alignment horizontal="center"/>
    </xf>
    <xf numFmtId="0" fontId="29" fillId="6" borderId="47" xfId="0" applyFont="1" applyFill="1" applyBorder="1" applyAlignment="1">
      <alignment horizontal="center"/>
    </xf>
    <xf numFmtId="0" fontId="29" fillId="6" borderId="50" xfId="0" applyFont="1" applyFill="1" applyBorder="1" applyAlignment="1">
      <alignment horizontal="center"/>
    </xf>
    <xf numFmtId="0" fontId="18" fillId="2" borderId="0" xfId="0" applyFont="1" applyFill="1" applyAlignment="1">
      <alignment horizontal="left" vertical="top" wrapText="1"/>
    </xf>
    <xf numFmtId="0" fontId="30" fillId="0" borderId="26" xfId="0" applyFont="1" applyBorder="1" applyAlignment="1">
      <alignment horizontal="left" vertical="center" wrapText="1" readingOrder="1"/>
    </xf>
    <xf numFmtId="0" fontId="30" fillId="0" borderId="47" xfId="0" applyFont="1" applyBorder="1" applyAlignment="1">
      <alignment horizontal="left" vertical="center" wrapText="1" readingOrder="1"/>
    </xf>
    <xf numFmtId="0" fontId="30" fillId="0" borderId="50" xfId="0" applyFont="1" applyBorder="1" applyAlignment="1">
      <alignment horizontal="left" vertical="center" wrapText="1" readingOrder="1"/>
    </xf>
    <xf numFmtId="0" fontId="30" fillId="0" borderId="31" xfId="0" applyFont="1" applyBorder="1" applyAlignment="1">
      <alignment horizontal="center" vertical="center" wrapText="1" readingOrder="1"/>
    </xf>
    <xf numFmtId="0" fontId="30" fillId="0" borderId="33" xfId="0" applyFont="1" applyBorder="1" applyAlignment="1">
      <alignment horizontal="center" vertical="center" wrapText="1" readingOrder="1"/>
    </xf>
    <xf numFmtId="0" fontId="30" fillId="0" borderId="35" xfId="0" applyFont="1" applyBorder="1" applyAlignment="1">
      <alignment horizontal="center" vertical="center" wrapText="1" readingOrder="1"/>
    </xf>
    <xf numFmtId="0" fontId="30" fillId="0" borderId="26" xfId="0" applyFont="1" applyBorder="1" applyAlignment="1">
      <alignment horizontal="center" vertical="center" wrapText="1" readingOrder="1"/>
    </xf>
    <xf numFmtId="0" fontId="30" fillId="0" borderId="29" xfId="0" applyFont="1" applyBorder="1" applyAlignment="1">
      <alignment horizontal="center" vertical="center" wrapText="1" readingOrder="1"/>
    </xf>
    <xf numFmtId="15" fontId="31" fillId="2" borderId="27" xfId="0" applyNumberFormat="1" applyFont="1" applyFill="1" applyBorder="1" applyAlignment="1">
      <alignment horizontal="center" vertical="center"/>
    </xf>
    <xf numFmtId="15" fontId="31" fillId="2" borderId="15" xfId="0" applyNumberFormat="1" applyFont="1" applyFill="1" applyBorder="1" applyAlignment="1">
      <alignment horizontal="center" vertical="center"/>
    </xf>
    <xf numFmtId="10" fontId="51" fillId="2" borderId="5" xfId="3" applyNumberFormat="1" applyFont="1" applyFill="1" applyBorder="1" applyAlignment="1">
      <alignment horizontal="center" vertical="center"/>
    </xf>
    <xf numFmtId="0" fontId="43" fillId="2" borderId="51" xfId="0" applyFont="1" applyFill="1" applyBorder="1" applyAlignment="1">
      <alignment horizontal="center" vertical="center" textRotation="90"/>
    </xf>
    <xf numFmtId="0" fontId="30" fillId="0" borderId="63" xfId="0" applyFont="1" applyBorder="1" applyAlignment="1">
      <alignment horizontal="center" vertical="center" readingOrder="1"/>
    </xf>
    <xf numFmtId="0" fontId="30" fillId="0" borderId="60" xfId="0" applyFont="1" applyBorder="1" applyAlignment="1">
      <alignment horizontal="center" vertical="center" readingOrder="1"/>
    </xf>
    <xf numFmtId="0" fontId="30" fillId="0" borderId="64" xfId="0" applyFont="1" applyBorder="1" applyAlignment="1">
      <alignment horizontal="center" vertical="center" readingOrder="1"/>
    </xf>
    <xf numFmtId="0" fontId="37" fillId="2" borderId="13" xfId="0" applyFont="1" applyFill="1" applyBorder="1" applyAlignment="1">
      <alignment horizontal="center" vertical="center"/>
    </xf>
    <xf numFmtId="0" fontId="37" fillId="2" borderId="15" xfId="0" applyFont="1" applyFill="1" applyBorder="1" applyAlignment="1">
      <alignment horizontal="center" vertical="center"/>
    </xf>
    <xf numFmtId="0" fontId="37" fillId="8" borderId="14" xfId="0" applyFont="1" applyFill="1" applyBorder="1" applyAlignment="1">
      <alignment horizontal="center" vertical="center"/>
    </xf>
    <xf numFmtId="0" fontId="37" fillId="8" borderId="18" xfId="0" applyFont="1" applyFill="1" applyBorder="1" applyAlignment="1">
      <alignment horizontal="center" vertical="center"/>
    </xf>
    <xf numFmtId="0" fontId="37" fillId="8" borderId="58" xfId="0" applyFont="1" applyFill="1" applyBorder="1" applyAlignment="1">
      <alignment horizontal="center" vertical="center"/>
    </xf>
    <xf numFmtId="0" fontId="37" fillId="8" borderId="83" xfId="0" applyFont="1" applyFill="1" applyBorder="1" applyAlignment="1">
      <alignment horizontal="center" vertical="center"/>
    </xf>
    <xf numFmtId="15" fontId="11" fillId="0" borderId="9" xfId="3" applyNumberFormat="1" applyFont="1" applyBorder="1" applyAlignment="1">
      <alignment horizontal="center" vertical="center"/>
    </xf>
    <xf numFmtId="10" fontId="11" fillId="0" borderId="9" xfId="3" applyNumberFormat="1" applyFont="1" applyBorder="1" applyAlignment="1">
      <alignment horizontal="center" vertical="center"/>
    </xf>
    <xf numFmtId="166" fontId="13" fillId="9" borderId="0" xfId="2" applyNumberFormat="1" applyFont="1" applyFill="1" applyAlignment="1">
      <alignment horizontal="center"/>
    </xf>
    <xf numFmtId="166" fontId="13" fillId="9" borderId="1" xfId="2" applyNumberFormat="1" applyFont="1" applyFill="1" applyBorder="1" applyAlignment="1">
      <alignment horizontal="center"/>
    </xf>
    <xf numFmtId="10" fontId="13" fillId="9" borderId="0" xfId="3" applyNumberFormat="1" applyFont="1" applyFill="1" applyAlignment="1">
      <alignment horizontal="center"/>
    </xf>
    <xf numFmtId="10" fontId="13" fillId="9" borderId="1" xfId="3" applyNumberFormat="1" applyFont="1" applyFill="1" applyBorder="1" applyAlignment="1">
      <alignment horizontal="center"/>
    </xf>
    <xf numFmtId="14" fontId="11" fillId="0" borderId="9" xfId="3" applyNumberFormat="1" applyFont="1" applyBorder="1" applyAlignment="1">
      <alignment horizontal="center" vertical="center"/>
    </xf>
    <xf numFmtId="0" fontId="11" fillId="0" borderId="9" xfId="3" applyNumberFormat="1" applyFont="1" applyBorder="1" applyAlignment="1">
      <alignment horizontal="center" vertical="center"/>
    </xf>
    <xf numFmtId="171" fontId="11" fillId="5" borderId="9" xfId="3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</cellXfs>
  <cellStyles count="6">
    <cellStyle name="Comma" xfId="1" builtinId="3"/>
    <cellStyle name="Currency" xfId="2" builtinId="4"/>
    <cellStyle name="Normal" xfId="0" builtinId="0"/>
    <cellStyle name="Normal 2" xfId="4" xr:uid="{00000000-0005-0000-0000-000003000000}"/>
    <cellStyle name="Percent" xfId="3" builtinId="5"/>
    <cellStyle name="Percent 2" xfId="5" xr:uid="{00000000-0005-0000-0000-000005000000}"/>
  </cellStyles>
  <dxfs count="191">
    <dxf>
      <fill>
        <patternFill>
          <bgColor rgb="FF99FF66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ill>
        <patternFill>
          <bgColor rgb="FF99FF66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</dxfs>
  <tableStyles count="0" defaultTableStyle="TableStyleMedium2" defaultPivotStyle="PivotStyleLight16"/>
  <colors>
    <mruColors>
      <color rgb="FF08CE8C"/>
      <color rgb="FF025C7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769745370370371E-2"/>
          <c:y val="3.0847853535353534E-2"/>
          <c:w val="0.863831516237062"/>
          <c:h val="0.86779545454545459"/>
        </c:manualLayout>
      </c:layout>
      <c:lineChart>
        <c:grouping val="standard"/>
        <c:varyColors val="0"/>
        <c:ser>
          <c:idx val="1"/>
          <c:order val="0"/>
          <c:tx>
            <c:strRef>
              <c:f>'Dynamic Brands 10K'!$F$2</c:f>
              <c:strCache>
                <c:ptCount val="1"/>
                <c:pt idx="0">
                  <c:v>HSUTX</c:v>
                </c:pt>
              </c:strCache>
            </c:strRef>
          </c:tx>
          <c:spPr>
            <a:ln w="15875" cap="rnd">
              <a:solidFill>
                <a:srgbClr val="08CE8C"/>
              </a:solidFill>
              <a:round/>
            </a:ln>
            <a:effectLst/>
          </c:spPr>
          <c:marker>
            <c:symbol val="none"/>
          </c:marker>
          <c:cat>
            <c:numRef>
              <c:f>'Dynamic Brands 10K'!$A$3:$A$33</c:f>
              <c:numCache>
                <c:formatCode>m/d/yyyy</c:formatCode>
                <c:ptCount val="31"/>
                <c:pt idx="0">
                  <c:v>43024</c:v>
                </c:pt>
                <c:pt idx="1">
                  <c:v>43039</c:v>
                </c:pt>
                <c:pt idx="2">
                  <c:v>43069</c:v>
                </c:pt>
                <c:pt idx="3">
                  <c:v>43100</c:v>
                </c:pt>
                <c:pt idx="4">
                  <c:v>43131</c:v>
                </c:pt>
                <c:pt idx="5">
                  <c:v>43159</c:v>
                </c:pt>
                <c:pt idx="6">
                  <c:v>43190</c:v>
                </c:pt>
                <c:pt idx="7">
                  <c:v>43220</c:v>
                </c:pt>
                <c:pt idx="8">
                  <c:v>43251</c:v>
                </c:pt>
                <c:pt idx="9">
                  <c:v>43281</c:v>
                </c:pt>
                <c:pt idx="10">
                  <c:v>43312</c:v>
                </c:pt>
                <c:pt idx="11">
                  <c:v>43343</c:v>
                </c:pt>
                <c:pt idx="12">
                  <c:v>43373</c:v>
                </c:pt>
                <c:pt idx="13">
                  <c:v>43404</c:v>
                </c:pt>
                <c:pt idx="14">
                  <c:v>43434</c:v>
                </c:pt>
                <c:pt idx="15">
                  <c:v>43465</c:v>
                </c:pt>
                <c:pt idx="16">
                  <c:v>43496</c:v>
                </c:pt>
                <c:pt idx="17">
                  <c:v>43524</c:v>
                </c:pt>
                <c:pt idx="18">
                  <c:v>43555</c:v>
                </c:pt>
                <c:pt idx="19">
                  <c:v>43585</c:v>
                </c:pt>
                <c:pt idx="20">
                  <c:v>43616</c:v>
                </c:pt>
                <c:pt idx="21">
                  <c:v>43646</c:v>
                </c:pt>
                <c:pt idx="22">
                  <c:v>43677</c:v>
                </c:pt>
                <c:pt idx="23">
                  <c:v>43708</c:v>
                </c:pt>
                <c:pt idx="24">
                  <c:v>43738</c:v>
                </c:pt>
                <c:pt idx="25">
                  <c:v>43769</c:v>
                </c:pt>
                <c:pt idx="26">
                  <c:v>43799</c:v>
                </c:pt>
                <c:pt idx="27">
                  <c:v>43830</c:v>
                </c:pt>
                <c:pt idx="28">
                  <c:v>43861</c:v>
                </c:pt>
                <c:pt idx="29">
                  <c:v>43890</c:v>
                </c:pt>
                <c:pt idx="30">
                  <c:v>43921</c:v>
                </c:pt>
              </c:numCache>
            </c:numRef>
          </c:cat>
          <c:val>
            <c:numRef>
              <c:f>'Dynamic Brands 10K'!$F$3:$F$33</c:f>
              <c:numCache>
                <c:formatCode>General</c:formatCode>
                <c:ptCount val="31"/>
                <c:pt idx="0">
                  <c:v>10000</c:v>
                </c:pt>
                <c:pt idx="1">
                  <c:v>10243</c:v>
                </c:pt>
                <c:pt idx="2">
                  <c:v>10486.301774739233</c:v>
                </c:pt>
                <c:pt idx="3">
                  <c:v>10544.845601024988</c:v>
                </c:pt>
                <c:pt idx="4">
                  <c:v>11269.994313052624</c:v>
                </c:pt>
                <c:pt idx="5">
                  <c:v>11058.491327986589</c:v>
                </c:pt>
                <c:pt idx="6">
                  <c:v>10756.348586091024</c:v>
                </c:pt>
                <c:pt idx="7">
                  <c:v>10937.635174532714</c:v>
                </c:pt>
                <c:pt idx="8">
                  <c:v>11239.77791642828</c:v>
                </c:pt>
                <c:pt idx="9">
                  <c:v>11390.850466506503</c:v>
                </c:pt>
                <c:pt idx="10">
                  <c:v>11602.353451572537</c:v>
                </c:pt>
                <c:pt idx="11">
                  <c:v>12115.999178534137</c:v>
                </c:pt>
                <c:pt idx="12">
                  <c:v>12200.599429256203</c:v>
                </c:pt>
                <c:pt idx="13">
                  <c:v>11327.401457595393</c:v>
                </c:pt>
                <c:pt idx="14">
                  <c:v>11197.477791067249</c:v>
                </c:pt>
                <c:pt idx="15">
                  <c:v>10620.529267368949</c:v>
                </c:pt>
                <c:pt idx="16">
                  <c:v>11145.343717846737</c:v>
                </c:pt>
                <c:pt idx="17">
                  <c:v>11455.886584988219</c:v>
                </c:pt>
                <c:pt idx="18">
                  <c:v>11660.843037858112</c:v>
                </c:pt>
                <c:pt idx="19">
                  <c:v>12182.554017021012</c:v>
                </c:pt>
                <c:pt idx="20">
                  <c:v>11347.196699401744</c:v>
                </c:pt>
                <c:pt idx="21">
                  <c:v>12039.70472262289</c:v>
                </c:pt>
                <c:pt idx="22">
                  <c:v>12353.353419340136</c:v>
                </c:pt>
                <c:pt idx="23">
                  <c:v>12362.668549806551</c:v>
                </c:pt>
                <c:pt idx="24">
                  <c:v>12281.928772141075</c:v>
                </c:pt>
                <c:pt idx="25">
                  <c:v>12626.364564615038</c:v>
                </c:pt>
                <c:pt idx="26">
                  <c:v>13095.422653164362</c:v>
                </c:pt>
                <c:pt idx="27">
                  <c:v>13490.903002333398</c:v>
                </c:pt>
                <c:pt idx="28">
                  <c:v>13693.241785629183</c:v>
                </c:pt>
                <c:pt idx="29">
                  <c:v>12783.660565149174</c:v>
                </c:pt>
                <c:pt idx="30">
                  <c:v>11633.772561244448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9A-4133-A876-90A980185A2E}"/>
            </c:ext>
          </c:extLst>
        </c:ser>
        <c:ser>
          <c:idx val="0"/>
          <c:order val="1"/>
          <c:tx>
            <c:strRef>
              <c:f>'Dynamic Brands 10K'!$G$2</c:f>
              <c:strCache>
                <c:ptCount val="1"/>
                <c:pt idx="0">
                  <c:v>S&amp;P 500 TR Index</c:v>
                </c:pt>
              </c:strCache>
            </c:strRef>
          </c:tx>
          <c:spPr>
            <a:ln w="8255" cap="rnd">
              <a:solidFill>
                <a:srgbClr val="025C77"/>
              </a:solidFill>
              <a:round/>
            </a:ln>
            <a:effectLst/>
          </c:spPr>
          <c:marker>
            <c:symbol val="none"/>
          </c:marker>
          <c:cat>
            <c:numRef>
              <c:f>'Dynamic Brands 10K'!$A$3:$A$33</c:f>
              <c:numCache>
                <c:formatCode>m/d/yyyy</c:formatCode>
                <c:ptCount val="31"/>
                <c:pt idx="0">
                  <c:v>43024</c:v>
                </c:pt>
                <c:pt idx="1">
                  <c:v>43039</c:v>
                </c:pt>
                <c:pt idx="2">
                  <c:v>43069</c:v>
                </c:pt>
                <c:pt idx="3">
                  <c:v>43100</c:v>
                </c:pt>
                <c:pt idx="4">
                  <c:v>43131</c:v>
                </c:pt>
                <c:pt idx="5">
                  <c:v>43159</c:v>
                </c:pt>
                <c:pt idx="6">
                  <c:v>43190</c:v>
                </c:pt>
                <c:pt idx="7">
                  <c:v>43220</c:v>
                </c:pt>
                <c:pt idx="8">
                  <c:v>43251</c:v>
                </c:pt>
                <c:pt idx="9">
                  <c:v>43281</c:v>
                </c:pt>
                <c:pt idx="10">
                  <c:v>43312</c:v>
                </c:pt>
                <c:pt idx="11">
                  <c:v>43343</c:v>
                </c:pt>
                <c:pt idx="12">
                  <c:v>43373</c:v>
                </c:pt>
                <c:pt idx="13">
                  <c:v>43404</c:v>
                </c:pt>
                <c:pt idx="14">
                  <c:v>43434</c:v>
                </c:pt>
                <c:pt idx="15">
                  <c:v>43465</c:v>
                </c:pt>
                <c:pt idx="16">
                  <c:v>43496</c:v>
                </c:pt>
                <c:pt idx="17">
                  <c:v>43524</c:v>
                </c:pt>
                <c:pt idx="18">
                  <c:v>43555</c:v>
                </c:pt>
                <c:pt idx="19">
                  <c:v>43585</c:v>
                </c:pt>
                <c:pt idx="20">
                  <c:v>43616</c:v>
                </c:pt>
                <c:pt idx="21">
                  <c:v>43646</c:v>
                </c:pt>
                <c:pt idx="22">
                  <c:v>43677</c:v>
                </c:pt>
                <c:pt idx="23">
                  <c:v>43708</c:v>
                </c:pt>
                <c:pt idx="24">
                  <c:v>43738</c:v>
                </c:pt>
                <c:pt idx="25">
                  <c:v>43769</c:v>
                </c:pt>
                <c:pt idx="26">
                  <c:v>43799</c:v>
                </c:pt>
                <c:pt idx="27">
                  <c:v>43830</c:v>
                </c:pt>
                <c:pt idx="28">
                  <c:v>43861</c:v>
                </c:pt>
                <c:pt idx="29">
                  <c:v>43890</c:v>
                </c:pt>
                <c:pt idx="30">
                  <c:v>43921</c:v>
                </c:pt>
              </c:numCache>
            </c:numRef>
          </c:cat>
          <c:val>
            <c:numRef>
              <c:f>'Dynamic Brands 10K'!$G$3:$G$33</c:f>
              <c:numCache>
                <c:formatCode>General</c:formatCode>
                <c:ptCount val="31"/>
                <c:pt idx="0">
                  <c:v>10000</c:v>
                </c:pt>
                <c:pt idx="1">
                  <c:v>10072.000000000002</c:v>
                </c:pt>
                <c:pt idx="2">
                  <c:v>10380.903689102226</c:v>
                </c:pt>
                <c:pt idx="3">
                  <c:v>10496.322237171713</c:v>
                </c:pt>
                <c:pt idx="4">
                  <c:v>11097.275929972437</c:v>
                </c:pt>
                <c:pt idx="5">
                  <c:v>10688.277055515466</c:v>
                </c:pt>
                <c:pt idx="6">
                  <c:v>10416.644778220047</c:v>
                </c:pt>
                <c:pt idx="7">
                  <c:v>10456.614390557439</c:v>
                </c:pt>
                <c:pt idx="8">
                  <c:v>10708.433016195431</c:v>
                </c:pt>
                <c:pt idx="9">
                  <c:v>10774.337570946202</c:v>
                </c:pt>
                <c:pt idx="10">
                  <c:v>11175.302251285982</c:v>
                </c:pt>
                <c:pt idx="11">
                  <c:v>11539.438507965771</c:v>
                </c:pt>
                <c:pt idx="12">
                  <c:v>11605.121568643137</c:v>
                </c:pt>
                <c:pt idx="13">
                  <c:v>10811.911020125834</c:v>
                </c:pt>
                <c:pt idx="14">
                  <c:v>11032.237215690435</c:v>
                </c:pt>
                <c:pt idx="15">
                  <c:v>10036.138095933056</c:v>
                </c:pt>
                <c:pt idx="16">
                  <c:v>10840.383076470958</c:v>
                </c:pt>
                <c:pt idx="17">
                  <c:v>11188.450944916369</c:v>
                </c:pt>
                <c:pt idx="18">
                  <c:v>11405.85744587698</c:v>
                </c:pt>
                <c:pt idx="19">
                  <c:v>11867.672588928901</c:v>
                </c:pt>
                <c:pt idx="20">
                  <c:v>11113.505404805654</c:v>
                </c:pt>
                <c:pt idx="21">
                  <c:v>11896.748720019676</c:v>
                </c:pt>
                <c:pt idx="22">
                  <c:v>12067.742144689259</c:v>
                </c:pt>
                <c:pt idx="23">
                  <c:v>11876.572623514854</c:v>
                </c:pt>
                <c:pt idx="24">
                  <c:v>12098.791586615838</c:v>
                </c:pt>
                <c:pt idx="25">
                  <c:v>12360.839211280223</c:v>
                </c:pt>
                <c:pt idx="26">
                  <c:v>12809.525796526616</c:v>
                </c:pt>
                <c:pt idx="27">
                  <c:v>13196.153769569557</c:v>
                </c:pt>
                <c:pt idx="28">
                  <c:v>13190.978862581795</c:v>
                </c:pt>
                <c:pt idx="29">
                  <c:v>12105.11423562034</c:v>
                </c:pt>
                <c:pt idx="30">
                  <c:v>10609.968832653944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9A-4133-A876-90A980185A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6366792"/>
        <c:axId val="266368360"/>
      </c:lineChart>
      <c:dateAx>
        <c:axId val="266366792"/>
        <c:scaling>
          <c:orientation val="minMax"/>
          <c:max val="43921"/>
          <c:min val="43025"/>
        </c:scaling>
        <c:delete val="0"/>
        <c:axPos val="b"/>
        <c:numFmt formatCode="mm/yyyy" sourceLinked="0"/>
        <c:majorTickMark val="out"/>
        <c:minorTickMark val="in"/>
        <c:tickLblPos val="low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/>
                </a:solidFill>
                <a:latin typeface="Trade Gothic LT Std" panose="00000500000000000000" pitchFamily="50" charset="0"/>
                <a:ea typeface="+mn-ea"/>
                <a:cs typeface="+mn-cs"/>
              </a:defRPr>
            </a:pPr>
            <a:endParaRPr lang="en-US"/>
          </a:p>
        </c:txPr>
        <c:crossAx val="266368360"/>
        <c:crosses val="autoZero"/>
        <c:auto val="0"/>
        <c:lblOffset val="100"/>
        <c:baseTimeUnit val="months"/>
        <c:majorUnit val="3"/>
        <c:majorTimeUnit val="months"/>
        <c:minorUnit val="1"/>
        <c:minorTimeUnit val="days"/>
      </c:dateAx>
      <c:valAx>
        <c:axId val="266368360"/>
        <c:scaling>
          <c:orientation val="minMax"/>
          <c:max val="14000"/>
          <c:min val="10000"/>
        </c:scaling>
        <c:delete val="0"/>
        <c:axPos val="l"/>
        <c:majorGridlines>
          <c:spPr>
            <a:ln w="3175" cap="flat" cmpd="sng" algn="ctr">
              <a:solidFill>
                <a:srgbClr val="F2F2F2"/>
              </a:solidFill>
              <a:round/>
            </a:ln>
            <a:effectLst/>
          </c:spPr>
        </c:majorGridlines>
        <c:numFmt formatCode="&quot;$&quot;#,##0" sourceLinked="0"/>
        <c:majorTickMark val="out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/>
                </a:solidFill>
                <a:latin typeface="Trade Gothic LT Std" panose="00000500000000000000" pitchFamily="50" charset="0"/>
                <a:ea typeface="+mn-ea"/>
                <a:cs typeface="+mn-cs"/>
              </a:defRPr>
            </a:pPr>
            <a:endParaRPr lang="en-US"/>
          </a:p>
        </c:txPr>
        <c:crossAx val="266366792"/>
        <c:crossesAt val="43025"/>
        <c:crossBetween val="midCat"/>
        <c:majorUnit val="1000"/>
        <c:minorUnit val="2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600">
          <a:solidFill>
            <a:schemeClr val="tx1"/>
          </a:solidFill>
          <a:latin typeface="Trade Gothic LT Std" panose="00000500000000000000" pitchFamily="50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33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197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33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197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197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197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62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279400</xdr:colOff>
      <xdr:row>2</xdr:row>
      <xdr:rowOff>15875</xdr:rowOff>
    </xdr:from>
    <xdr:to>
      <xdr:col>17</xdr:col>
      <xdr:colOff>301225</xdr:colOff>
      <xdr:row>10</xdr:row>
      <xdr:rowOff>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05A4EC-E832-401B-B46B-30AAE47C81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352425</xdr:colOff>
      <xdr:row>22</xdr:row>
      <xdr:rowOff>28575</xdr:rowOff>
    </xdr:to>
    <xdr:pic>
      <xdr:nvPicPr>
        <xdr:cNvPr id="3" name="id-945A5B35-A779-4AF9-80CA-2D9A3D2E3C6C" descr="Image.jpeg">
          <a:extLst>
            <a:ext uri="{FF2B5EF4-FFF2-40B4-BE49-F238E27FC236}">
              <a16:creationId xmlns:a16="http://schemas.microsoft.com/office/drawing/2014/main" id="{41A203F1-A599-478C-98EE-917AD690C7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0715625" cy="3590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acob\Dropbox%20(Catalyst%20Funds)\Marketing%20Team%20Files\Marketing%20Materials\Fact%20Sheets\Rational%202021-Q1\HSU\FACT%20SHEET%20BACKUP%20DATA%20-%20Rational%20Dynamic%20Brands%20Fund%20(03-31-202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SU - INPUTS"/>
      <sheetName val="HSU - DATA"/>
      <sheetName val="HSU - FACT SHEET"/>
      <sheetName val="Dynamic Brands 10K"/>
      <sheetName val="DATA - Since Change"/>
      <sheetName val="HSU"/>
    </sheetNames>
    <sheetDataSet>
      <sheetData sheetId="0">
        <row r="2">
          <cell r="C2">
            <v>44286</v>
          </cell>
        </row>
        <row r="6">
          <cell r="C6">
            <v>8.6999999999999994E-3</v>
          </cell>
          <cell r="D6">
            <v>0.69589999999999996</v>
          </cell>
          <cell r="E6">
            <v>0.22239999999999999</v>
          </cell>
          <cell r="F6">
            <v>0.18260000000000001</v>
          </cell>
          <cell r="G6">
            <v>0.1128</v>
          </cell>
          <cell r="H6">
            <v>0.11899999999999999</v>
          </cell>
        </row>
        <row r="10">
          <cell r="B10" t="str">
            <v>Mastercard Inc</v>
          </cell>
          <cell r="C10">
            <v>7.1879043770719964E-2</v>
          </cell>
        </row>
        <row r="11">
          <cell r="B11" t="str">
            <v>Apple Inc</v>
          </cell>
          <cell r="C11">
            <v>5.7998828414809217E-2</v>
          </cell>
        </row>
        <row r="12">
          <cell r="B12" t="str">
            <v>Visa Inc</v>
          </cell>
          <cell r="C12">
            <v>5.7918729051963457E-2</v>
          </cell>
        </row>
        <row r="13">
          <cell r="B13" t="str">
            <v>Amazon.com Inc</v>
          </cell>
          <cell r="C13">
            <v>5.1591299366187747E-2</v>
          </cell>
        </row>
        <row r="14">
          <cell r="B14" t="str">
            <v>RH</v>
          </cell>
          <cell r="C14">
            <v>4.7509822510318267E-2</v>
          </cell>
        </row>
        <row r="15">
          <cell r="B15" t="str">
            <v>NIKE Inc</v>
          </cell>
          <cell r="C15">
            <v>4.5324470033945345E-2</v>
          </cell>
        </row>
        <row r="16">
          <cell r="B16" t="str">
            <v>Alphabet Inc</v>
          </cell>
          <cell r="C16">
            <v>3.6639789765020594E-2</v>
          </cell>
        </row>
        <row r="17">
          <cell r="B17" t="str">
            <v>Booking Holdings Inc</v>
          </cell>
          <cell r="C17">
            <v>3.4252647529056421E-2</v>
          </cell>
        </row>
        <row r="18">
          <cell r="B18" t="str">
            <v>Chipotle Mexican Grill Inc</v>
          </cell>
          <cell r="C18">
            <v>3.394380121644841E-2</v>
          </cell>
        </row>
        <row r="19">
          <cell r="B19" t="str">
            <v>Shake Shack Inc</v>
          </cell>
          <cell r="C19">
            <v>3.384904865261365E-2</v>
          </cell>
        </row>
        <row r="20">
          <cell r="B20" t="str">
            <v>Expedia Group Inc.</v>
          </cell>
          <cell r="C20">
            <v>3.3739459606388945E-2</v>
          </cell>
        </row>
        <row r="21">
          <cell r="B21" t="str">
            <v>Microsoft Corporation</v>
          </cell>
          <cell r="C21">
            <v>3.2053903994069238E-2</v>
          </cell>
        </row>
        <row r="22">
          <cell r="B22" t="str">
            <v>Target Corporation</v>
          </cell>
          <cell r="C22">
            <v>3.1546331024534829E-2</v>
          </cell>
        </row>
        <row r="23">
          <cell r="B23" t="str">
            <v>Tencent Holdings Ltd.</v>
          </cell>
          <cell r="C23">
            <v>3.0801309281664985E-2</v>
          </cell>
        </row>
        <row r="24">
          <cell r="B24" t="str">
            <v>Marriott International Inc.</v>
          </cell>
          <cell r="C24">
            <v>2.9940229737242693E-2</v>
          </cell>
        </row>
        <row r="25">
          <cell r="B25" t="str">
            <v>Southwest Airlines Company</v>
          </cell>
          <cell r="C25">
            <v>2.9174821613946026E-2</v>
          </cell>
        </row>
        <row r="26">
          <cell r="B26" t="str">
            <v>Hilton Worldwide Holdings Inc.</v>
          </cell>
          <cell r="C26">
            <v>2.9036282437343568E-2</v>
          </cell>
        </row>
        <row r="27">
          <cell r="B27" t="str">
            <v>Spotify Technology S.A.</v>
          </cell>
          <cell r="C27">
            <v>2.2283448288983942E-2</v>
          </cell>
        </row>
        <row r="28">
          <cell r="B28" t="str">
            <v>Capri Holdings Ltd.</v>
          </cell>
          <cell r="C28">
            <v>2.2181215001658428E-2</v>
          </cell>
        </row>
        <row r="29">
          <cell r="B29" t="str">
            <v>MercadoLibre Inc.</v>
          </cell>
          <cell r="C29">
            <v>2.19676299322814E-2</v>
          </cell>
        </row>
        <row r="30">
          <cell r="B30" t="str">
            <v>Nintendo Company Ltd.</v>
          </cell>
          <cell r="C30">
            <v>2.177177219284571E-2</v>
          </cell>
        </row>
        <row r="31">
          <cell r="B31" t="str">
            <v>Goldman Sachs Group Inc. (The)</v>
          </cell>
          <cell r="C31">
            <v>2.0231399830427311E-2</v>
          </cell>
        </row>
        <row r="32">
          <cell r="B32" t="str">
            <v>Costco Wholesale Corporation</v>
          </cell>
          <cell r="C32">
            <v>1.8888612659151437E-2</v>
          </cell>
        </row>
        <row r="33">
          <cell r="B33" t="str">
            <v>Airbnb Inc.</v>
          </cell>
          <cell r="C33">
            <v>1.8190017467303126E-2</v>
          </cell>
        </row>
        <row r="34">
          <cell r="B34" t="str">
            <v>Peloton Interactive Inc.</v>
          </cell>
          <cell r="C34">
            <v>1.7908161056185673E-2</v>
          </cell>
        </row>
        <row r="35">
          <cell r="B35" t="str">
            <v>Square Inc.</v>
          </cell>
          <cell r="C35">
            <v>1.760251726752211E-2</v>
          </cell>
        </row>
        <row r="36">
          <cell r="B36" t="str">
            <v>Shopify Inc.</v>
          </cell>
          <cell r="C36">
            <v>1.6091218774929968E-2</v>
          </cell>
        </row>
        <row r="37">
          <cell r="B37" t="str">
            <v>LVMH Moet Hennessy Louis Vuitton S.E.</v>
          </cell>
          <cell r="C37">
            <v>1.4757583177242573E-2</v>
          </cell>
        </row>
        <row r="38">
          <cell r="B38" t="str">
            <v>Afterpay Ltd.</v>
          </cell>
          <cell r="C38">
            <v>1.4106787186694052E-2</v>
          </cell>
        </row>
        <row r="39">
          <cell r="B39" t="str">
            <v>Caesars Entertainment Inc.</v>
          </cell>
          <cell r="C39">
            <v>1.339234501446444E-2</v>
          </cell>
        </row>
        <row r="40">
          <cell r="B40" t="str">
            <v>Tesla Inc.</v>
          </cell>
          <cell r="C40">
            <v>1.3297534256334596E-2</v>
          </cell>
        </row>
        <row r="41">
          <cell r="B41" t="str">
            <v>PayPal Holdings Inc.</v>
          </cell>
          <cell r="C41">
            <v>1.2629458235573932E-2</v>
          </cell>
        </row>
        <row r="42">
          <cell r="B42" t="str">
            <v>Lululemon Athletica Inc.</v>
          </cell>
          <cell r="C42">
            <v>1.225365185183672E-2</v>
          </cell>
        </row>
        <row r="43">
          <cell r="B43" t="str">
            <v>DraftKings Inc.</v>
          </cell>
          <cell r="C43">
            <v>1.1270703529840194E-2</v>
          </cell>
        </row>
        <row r="44">
          <cell r="B44" t="str">
            <v>American Express Company</v>
          </cell>
          <cell r="C44">
            <v>9.5306328495388705E-3</v>
          </cell>
        </row>
        <row r="45">
          <cell r="B45" t="str">
            <v>Starbucks Corporation</v>
          </cell>
          <cell r="C45">
            <v>9.3709967095379817E-3</v>
          </cell>
        </row>
        <row r="46">
          <cell r="B46" t="str">
            <v>Cash</v>
          </cell>
          <cell r="C46">
            <v>5.0744967113741041E-3</v>
          </cell>
        </row>
        <row r="51">
          <cell r="B51" t="str">
            <v>Consumer Discretionary</v>
          </cell>
          <cell r="C51">
            <v>0.52532323011076509</v>
          </cell>
        </row>
        <row r="52">
          <cell r="B52" t="str">
            <v>Information Technology</v>
          </cell>
          <cell r="C52">
            <v>0.28028048669628192</v>
          </cell>
        </row>
        <row r="53">
          <cell r="B53" t="str">
            <v>Communication Services</v>
          </cell>
          <cell r="C53">
            <v>0.11149631952851523</v>
          </cell>
        </row>
        <row r="54">
          <cell r="B54" t="str">
            <v>Financials</v>
          </cell>
          <cell r="C54">
            <v>2.9762032679966181E-2</v>
          </cell>
        </row>
        <row r="55">
          <cell r="B55" t="str">
            <v>Industrials</v>
          </cell>
          <cell r="C55">
            <v>2.9174821613946026E-2</v>
          </cell>
        </row>
        <row r="56">
          <cell r="B56" t="str">
            <v>Consumer Staples</v>
          </cell>
          <cell r="C56">
            <v>1.8888612659151437E-2</v>
          </cell>
        </row>
        <row r="57">
          <cell r="B57" t="str">
            <v>Cash</v>
          </cell>
          <cell r="C57">
            <v>5.0744967113741041E-3</v>
          </cell>
        </row>
        <row r="58">
          <cell r="B58" t="str">
            <v>Health Care</v>
          </cell>
          <cell r="C58">
            <v>0</v>
          </cell>
        </row>
        <row r="59">
          <cell r="B59" t="str">
            <v>Materials</v>
          </cell>
          <cell r="C59">
            <v>0</v>
          </cell>
        </row>
        <row r="60">
          <cell r="B60" t="str">
            <v>Real Estate</v>
          </cell>
          <cell r="C60">
            <v>0</v>
          </cell>
        </row>
        <row r="61">
          <cell r="B61" t="str">
            <v>Energy</v>
          </cell>
          <cell r="C61">
            <v>0</v>
          </cell>
        </row>
        <row r="62">
          <cell r="B62" t="str">
            <v>Utilities</v>
          </cell>
          <cell r="C62">
            <v>0</v>
          </cell>
        </row>
      </sheetData>
      <sheetData sheetId="1">
        <row r="2">
          <cell r="D2" t="str">
            <v>HSUTX</v>
          </cell>
          <cell r="F2" t="str">
            <v>SP500</v>
          </cell>
          <cell r="P2" t="str">
            <v>HSUTX</v>
          </cell>
          <cell r="R2" t="str">
            <v>SP500</v>
          </cell>
        </row>
        <row r="3">
          <cell r="C3" t="str">
            <v>S&amp;P 500 Total Return Index</v>
          </cell>
          <cell r="H3">
            <v>37528</v>
          </cell>
          <cell r="P3">
            <v>10000</v>
          </cell>
          <cell r="R3">
            <v>10000</v>
          </cell>
        </row>
        <row r="4">
          <cell r="H4">
            <v>37529</v>
          </cell>
          <cell r="P4">
            <v>10000</v>
          </cell>
          <cell r="R4">
            <v>9853.9599999999991</v>
          </cell>
        </row>
        <row r="5">
          <cell r="C5">
            <v>37528</v>
          </cell>
          <cell r="D5">
            <v>37528</v>
          </cell>
          <cell r="H5">
            <v>37560</v>
          </cell>
          <cell r="P5">
            <v>10190</v>
          </cell>
          <cell r="R5">
            <v>10721.26</v>
          </cell>
        </row>
        <row r="6">
          <cell r="H6">
            <v>37590</v>
          </cell>
          <cell r="P6">
            <v>10430</v>
          </cell>
          <cell r="R6">
            <v>11352.31</v>
          </cell>
        </row>
        <row r="7">
          <cell r="H7">
            <v>37621</v>
          </cell>
          <cell r="P7">
            <v>10220</v>
          </cell>
          <cell r="R7">
            <v>10685.39</v>
          </cell>
        </row>
        <row r="8">
          <cell r="C8">
            <v>1.7699999999999999E-4</v>
          </cell>
          <cell r="H8">
            <v>37652</v>
          </cell>
          <cell r="P8">
            <v>9760</v>
          </cell>
          <cell r="R8">
            <v>10405.469999999999</v>
          </cell>
        </row>
        <row r="9">
          <cell r="B9" t="str">
            <v>Total Months</v>
          </cell>
          <cell r="C9">
            <v>222.03333333333333</v>
          </cell>
          <cell r="D9">
            <v>222.03333333333333</v>
          </cell>
          <cell r="F9">
            <v>222.03333333333333</v>
          </cell>
          <cell r="H9">
            <v>37680</v>
          </cell>
          <cell r="P9">
            <v>9500</v>
          </cell>
          <cell r="R9">
            <v>10249.35</v>
          </cell>
        </row>
        <row r="10">
          <cell r="B10" t="str">
            <v>Inception*</v>
          </cell>
          <cell r="C10">
            <v>0.12184162130540055</v>
          </cell>
          <cell r="D10">
            <v>0.12468736646240353</v>
          </cell>
          <cell r="F10">
            <v>0.11049565960837215</v>
          </cell>
          <cell r="H10">
            <v>37711</v>
          </cell>
          <cell r="P10">
            <v>9540</v>
          </cell>
          <cell r="R10">
            <v>10348.86</v>
          </cell>
        </row>
        <row r="11">
          <cell r="B11" t="str">
            <v>Annualized Return*</v>
          </cell>
          <cell r="C11">
            <v>0.12184162130540055</v>
          </cell>
          <cell r="D11">
            <v>0.12468736646240353</v>
          </cell>
          <cell r="F11">
            <v>0.11049565960837215</v>
          </cell>
          <cell r="H11">
            <v>37741</v>
          </cell>
          <cell r="P11">
            <v>10210</v>
          </cell>
          <cell r="R11">
            <v>11201.29</v>
          </cell>
        </row>
        <row r="12">
          <cell r="B12" t="str">
            <v>Cumulative Return*</v>
          </cell>
          <cell r="C12">
            <v>7.4039999999999999</v>
          </cell>
          <cell r="D12">
            <v>7.8075999999999999</v>
          </cell>
          <cell r="F12">
            <v>5.9622222240438827</v>
          </cell>
          <cell r="H12">
            <v>37772</v>
          </cell>
          <cell r="P12">
            <v>11050</v>
          </cell>
          <cell r="R12">
            <v>11791.46</v>
          </cell>
        </row>
        <row r="13">
          <cell r="B13" t="str">
            <v>Std. Dev (S.I.)</v>
          </cell>
          <cell r="C13">
            <v>0.16630199618881322</v>
          </cell>
          <cell r="D13">
            <v>0.16634988141710061</v>
          </cell>
          <cell r="F13">
            <v>0.143576623381485</v>
          </cell>
          <cell r="H13">
            <v>37802</v>
          </cell>
          <cell r="P13">
            <v>11360</v>
          </cell>
          <cell r="R13">
            <v>11941.88</v>
          </cell>
        </row>
        <row r="14">
          <cell r="B14" t="str">
            <v>10yr</v>
          </cell>
          <cell r="C14">
            <v>0.11812240192424661</v>
          </cell>
          <cell r="D14">
            <v>0.1209632786514494</v>
          </cell>
          <cell r="F14">
            <v>0.13870967939804935</v>
          </cell>
          <cell r="H14">
            <v>37833</v>
          </cell>
          <cell r="P14">
            <v>11660</v>
          </cell>
          <cell r="R14">
            <v>12152.44</v>
          </cell>
        </row>
        <row r="15">
          <cell r="B15" t="str">
            <v>5yr</v>
          </cell>
          <cell r="C15">
            <v>0.19409387519490995</v>
          </cell>
          <cell r="D15">
            <v>0.19694824988124715</v>
          </cell>
          <cell r="F15">
            <v>0.16224822288146346</v>
          </cell>
          <cell r="H15">
            <v>37864</v>
          </cell>
          <cell r="P15">
            <v>12250</v>
          </cell>
          <cell r="R15">
            <v>12389.43</v>
          </cell>
        </row>
        <row r="16">
          <cell r="B16" t="str">
            <v>3yr</v>
          </cell>
          <cell r="C16">
            <v>0.24221781265660125</v>
          </cell>
          <cell r="D16">
            <v>0.24501505447656968</v>
          </cell>
          <cell r="F16">
            <v>0.16662286666086445</v>
          </cell>
          <cell r="H16">
            <v>37894</v>
          </cell>
          <cell r="P16">
            <v>12120</v>
          </cell>
          <cell r="R16">
            <v>12257.86</v>
          </cell>
        </row>
        <row r="17">
          <cell r="B17" t="str">
            <v>Since 10/16/2017</v>
          </cell>
          <cell r="C17">
            <v>0.23244741604729868</v>
          </cell>
          <cell r="D17">
            <v>0.23565451530362869</v>
          </cell>
          <cell r="F17">
            <v>0.15779347305394054</v>
          </cell>
          <cell r="H17">
            <v>37925</v>
          </cell>
          <cell r="P17">
            <v>13120</v>
          </cell>
          <cell r="R17">
            <v>12951.29</v>
          </cell>
        </row>
        <row r="18">
          <cell r="B18" t="str">
            <v>2yr</v>
          </cell>
          <cell r="C18">
            <v>0.33083307182341959</v>
          </cell>
          <cell r="D18">
            <v>0.33409958490244751</v>
          </cell>
          <cell r="F18">
            <v>0.20413956961642188</v>
          </cell>
          <cell r="H18">
            <v>37955</v>
          </cell>
          <cell r="P18">
            <v>13500</v>
          </cell>
          <cell r="R18">
            <v>13065.24</v>
          </cell>
        </row>
        <row r="19">
          <cell r="B19" t="str">
            <v>1yr</v>
          </cell>
          <cell r="C19">
            <v>0.78035759681382932</v>
          </cell>
          <cell r="D19">
            <v>0.78537257763723345</v>
          </cell>
          <cell r="F19">
            <v>0.55949785504074079</v>
          </cell>
          <cell r="H19">
            <v>37986</v>
          </cell>
          <cell r="P19">
            <v>13815.01</v>
          </cell>
          <cell r="R19">
            <v>13750.44</v>
          </cell>
        </row>
        <row r="20">
          <cell r="B20" t="str">
            <v>YTD</v>
          </cell>
          <cell r="C20">
            <v>5.8931744011693106E-2</v>
          </cell>
          <cell r="D20">
            <v>5.9777638735139818E-2</v>
          </cell>
          <cell r="F20">
            <v>6.1748728952811728E-2</v>
          </cell>
          <cell r="H20">
            <v>38017</v>
          </cell>
          <cell r="P20">
            <v>14225.16</v>
          </cell>
          <cell r="R20">
            <v>14002.83</v>
          </cell>
        </row>
        <row r="21">
          <cell r="B21" t="str">
            <v>Excess Return</v>
          </cell>
          <cell r="C21">
            <v>0.12166462130540055</v>
          </cell>
          <cell r="D21">
            <v>0.12451036646240353</v>
          </cell>
          <cell r="F21">
            <v>0.11031865960837216</v>
          </cell>
          <cell r="H21">
            <v>38046</v>
          </cell>
          <cell r="P21">
            <v>14485.25</v>
          </cell>
          <cell r="R21">
            <v>14197.46</v>
          </cell>
        </row>
        <row r="22">
          <cell r="B22" t="str">
            <v>Sharpe Ratio</v>
          </cell>
          <cell r="C22">
            <v>0.73052413133675165</v>
          </cell>
          <cell r="D22">
            <v>0.74742083013966121</v>
          </cell>
          <cell r="F22">
            <v>0.76712808125960941</v>
          </cell>
          <cell r="H22">
            <v>38077</v>
          </cell>
          <cell r="P22">
            <v>14995.44</v>
          </cell>
          <cell r="R22">
            <v>13983.27</v>
          </cell>
        </row>
        <row r="23">
          <cell r="B23" t="str">
            <v>Alpha vs. Benchmark</v>
          </cell>
          <cell r="C23">
            <v>7.0591086524158519E-3</v>
          </cell>
          <cell r="D23">
            <v>9.8888143742088402E-3</v>
          </cell>
          <cell r="H23">
            <v>38107</v>
          </cell>
          <cell r="P23">
            <v>14475.25</v>
          </cell>
          <cell r="R23">
            <v>13763.76</v>
          </cell>
        </row>
        <row r="24">
          <cell r="B24" t="str">
            <v>Beta vs. Benchmark</v>
          </cell>
          <cell r="C24">
            <v>1.0388588209812442</v>
          </cell>
          <cell r="D24">
            <v>1.0390042128421217</v>
          </cell>
          <cell r="H24">
            <v>38138</v>
          </cell>
          <cell r="P24">
            <v>14569.53</v>
          </cell>
          <cell r="R24">
            <v>13952.64</v>
          </cell>
        </row>
        <row r="25">
          <cell r="B25" t="str">
            <v>Correlation vs. Benchmark</v>
          </cell>
          <cell r="C25">
            <v>0.90093756106931477</v>
          </cell>
          <cell r="D25">
            <v>0.90080427154012133</v>
          </cell>
          <cell r="H25">
            <v>38168</v>
          </cell>
          <cell r="P25">
            <v>15361.14</v>
          </cell>
          <cell r="R25">
            <v>14223.95</v>
          </cell>
        </row>
        <row r="26">
          <cell r="B26" t="str">
            <v>% Positive Months</v>
          </cell>
          <cell r="C26">
            <v>0.63954361207025978</v>
          </cell>
          <cell r="D26">
            <v>0.63954361207025978</v>
          </cell>
          <cell r="F26">
            <v>0.68908572286443481</v>
          </cell>
          <cell r="H26">
            <v>38199</v>
          </cell>
          <cell r="P26">
            <v>14830.06</v>
          </cell>
          <cell r="R26">
            <v>13753.18</v>
          </cell>
        </row>
        <row r="27">
          <cell r="B27" t="str">
            <v>Maximum Drawdown</v>
          </cell>
          <cell r="C27">
            <v>-0.53138074027740911</v>
          </cell>
          <cell r="D27">
            <v>-0.52975832180189508</v>
          </cell>
          <cell r="F27">
            <v>-0.50948736478971179</v>
          </cell>
          <cell r="H27">
            <v>38230</v>
          </cell>
          <cell r="P27">
            <v>14850.1</v>
          </cell>
          <cell r="R27">
            <v>13808.81</v>
          </cell>
        </row>
        <row r="28">
          <cell r="B28" t="str">
            <v>6MOS</v>
          </cell>
          <cell r="C28">
            <v>0.18707271597265382</v>
          </cell>
          <cell r="D28">
            <v>0.18875436962654032</v>
          </cell>
          <cell r="F28">
            <v>0.18768430286590865</v>
          </cell>
          <cell r="H28">
            <v>38260</v>
          </cell>
          <cell r="P28">
            <v>15641.7</v>
          </cell>
          <cell r="R28">
            <v>13958.37</v>
          </cell>
        </row>
        <row r="29">
          <cell r="B29" t="str">
            <v>3MOS</v>
          </cell>
          <cell r="C29">
            <v>5.8931744011693106E-2</v>
          </cell>
          <cell r="D29">
            <v>5.9777638735139818E-2</v>
          </cell>
          <cell r="F29">
            <v>6.1748728952811728E-2</v>
          </cell>
          <cell r="H29">
            <v>38291</v>
          </cell>
          <cell r="P29">
            <v>15922.27</v>
          </cell>
          <cell r="R29">
            <v>14171.61</v>
          </cell>
        </row>
        <row r="30">
          <cell r="B30" t="str">
            <v>1MOS</v>
          </cell>
          <cell r="C30">
            <v>6.6479008205066782E-3</v>
          </cell>
          <cell r="D30">
            <v>6.9280896307305365E-3</v>
          </cell>
          <cell r="F30">
            <v>4.3795555701961662E-2</v>
          </cell>
          <cell r="H30">
            <v>38321</v>
          </cell>
          <cell r="P30">
            <v>17144.75</v>
          </cell>
          <cell r="R30">
            <v>14745.02</v>
          </cell>
        </row>
        <row r="31">
          <cell r="B31" t="str">
            <v>R-Squared vs Benchmark</v>
          </cell>
          <cell r="H31">
            <v>38352</v>
          </cell>
          <cell r="P31">
            <v>17438.66</v>
          </cell>
          <cell r="R31">
            <v>15246.77</v>
          </cell>
        </row>
        <row r="32">
          <cell r="B32" t="str">
            <v>Semi-Variance</v>
          </cell>
          <cell r="H32">
            <v>38383</v>
          </cell>
          <cell r="P32">
            <v>17265.189999999999</v>
          </cell>
          <cell r="R32">
            <v>14875.13</v>
          </cell>
        </row>
        <row r="33">
          <cell r="B33" t="str">
            <v>Downside Risk</v>
          </cell>
          <cell r="H33">
            <v>38411</v>
          </cell>
          <cell r="P33">
            <v>17673.349999999999</v>
          </cell>
          <cell r="R33">
            <v>15188.17</v>
          </cell>
        </row>
        <row r="34">
          <cell r="B34" t="str">
            <v>Avg. Excess Return</v>
          </cell>
          <cell r="H34">
            <v>38442</v>
          </cell>
          <cell r="P34">
            <v>17316.21</v>
          </cell>
          <cell r="R34">
            <v>14919.21</v>
          </cell>
        </row>
        <row r="35">
          <cell r="B35" t="str">
            <v>Monthly Arith. Average</v>
          </cell>
          <cell r="H35">
            <v>38472</v>
          </cell>
          <cell r="P35">
            <v>16663.150000000001</v>
          </cell>
          <cell r="R35">
            <v>14636.26</v>
          </cell>
        </row>
        <row r="36">
          <cell r="B36" t="str">
            <v>Monthly Geo. Average</v>
          </cell>
          <cell r="H36">
            <v>38503</v>
          </cell>
          <cell r="P36">
            <v>17642.740000000002</v>
          </cell>
          <cell r="R36">
            <v>15101.97</v>
          </cell>
        </row>
        <row r="37">
          <cell r="B37" t="str">
            <v>Active Return vs. Benchmark</v>
          </cell>
          <cell r="H37">
            <v>38533</v>
          </cell>
          <cell r="P37">
            <v>18397.84</v>
          </cell>
          <cell r="R37">
            <v>15123.41</v>
          </cell>
        </row>
        <row r="38">
          <cell r="B38" t="str">
            <v>Tracking Error</v>
          </cell>
          <cell r="H38">
            <v>38564</v>
          </cell>
          <cell r="P38">
            <v>19716.12</v>
          </cell>
          <cell r="R38">
            <v>15685.82</v>
          </cell>
        </row>
        <row r="39">
          <cell r="B39" t="str">
            <v>Information Ratio</v>
          </cell>
          <cell r="H39">
            <v>38595</v>
          </cell>
          <cell r="P39">
            <v>19880.419999999998</v>
          </cell>
          <cell r="R39">
            <v>15542.7</v>
          </cell>
        </row>
        <row r="40">
          <cell r="B40" t="str">
            <v>Sortino Ratio¹</v>
          </cell>
          <cell r="H40">
            <v>38625</v>
          </cell>
          <cell r="P40">
            <v>20527.36</v>
          </cell>
          <cell r="R40">
            <v>15668.59</v>
          </cell>
        </row>
        <row r="41">
          <cell r="H41">
            <v>38656</v>
          </cell>
          <cell r="P41">
            <v>19582.63</v>
          </cell>
          <cell r="R41">
            <v>15407.38</v>
          </cell>
        </row>
        <row r="42">
          <cell r="H42">
            <v>38686</v>
          </cell>
          <cell r="P42">
            <v>20239.830000000002</v>
          </cell>
          <cell r="R42">
            <v>15990.12</v>
          </cell>
        </row>
        <row r="43">
          <cell r="H43">
            <v>38717</v>
          </cell>
          <cell r="P43">
            <v>20262.88</v>
          </cell>
          <cell r="R43">
            <v>15995.69</v>
          </cell>
        </row>
        <row r="44">
          <cell r="H44">
            <v>38748</v>
          </cell>
          <cell r="P44">
            <v>21452.959999999999</v>
          </cell>
          <cell r="R44">
            <v>16419.22</v>
          </cell>
        </row>
        <row r="45">
          <cell r="H45">
            <v>38776</v>
          </cell>
          <cell r="P45">
            <v>21273.919999999998</v>
          </cell>
          <cell r="R45">
            <v>16463.77</v>
          </cell>
        </row>
        <row r="46">
          <cell r="H46">
            <v>38807</v>
          </cell>
          <cell r="P46">
            <v>21874.22</v>
          </cell>
          <cell r="R46">
            <v>16668.7</v>
          </cell>
        </row>
        <row r="47">
          <cell r="H47">
            <v>38837</v>
          </cell>
          <cell r="P47">
            <v>22158.58</v>
          </cell>
          <cell r="R47">
            <v>16892.53</v>
          </cell>
        </row>
        <row r="48">
          <cell r="H48">
            <v>38868</v>
          </cell>
          <cell r="P48">
            <v>21211.13</v>
          </cell>
          <cell r="R48">
            <v>16406.34</v>
          </cell>
        </row>
        <row r="49">
          <cell r="H49">
            <v>38898</v>
          </cell>
          <cell r="P49">
            <v>21253.89</v>
          </cell>
          <cell r="R49">
            <v>16428.580000000002</v>
          </cell>
        </row>
        <row r="50">
          <cell r="H50">
            <v>38929</v>
          </cell>
          <cell r="P50">
            <v>20505.509999999998</v>
          </cell>
          <cell r="R50">
            <v>16529.919999999998</v>
          </cell>
        </row>
        <row r="51">
          <cell r="H51">
            <v>38960</v>
          </cell>
          <cell r="P51">
            <v>20783.48</v>
          </cell>
          <cell r="R51">
            <v>16923.21</v>
          </cell>
        </row>
        <row r="52">
          <cell r="H52">
            <v>38990</v>
          </cell>
          <cell r="P52">
            <v>20847.63</v>
          </cell>
          <cell r="R52">
            <v>17359.330000000002</v>
          </cell>
        </row>
        <row r="53">
          <cell r="H53">
            <v>39021</v>
          </cell>
          <cell r="P53">
            <v>21510.48</v>
          </cell>
          <cell r="R53">
            <v>17925</v>
          </cell>
        </row>
        <row r="54">
          <cell r="H54">
            <v>39051</v>
          </cell>
          <cell r="P54">
            <v>22408.53</v>
          </cell>
          <cell r="R54">
            <v>18265.86</v>
          </cell>
        </row>
        <row r="55">
          <cell r="H55">
            <v>39082</v>
          </cell>
          <cell r="P55">
            <v>22436.99</v>
          </cell>
          <cell r="R55">
            <v>18522.09</v>
          </cell>
        </row>
        <row r="56">
          <cell r="H56">
            <v>39113</v>
          </cell>
          <cell r="P56">
            <v>22994.02</v>
          </cell>
          <cell r="R56">
            <v>18802.2</v>
          </cell>
        </row>
        <row r="57">
          <cell r="H57">
            <v>39141</v>
          </cell>
          <cell r="P57">
            <v>23473.06</v>
          </cell>
          <cell r="R57">
            <v>18434.45</v>
          </cell>
        </row>
        <row r="58">
          <cell r="H58">
            <v>39172</v>
          </cell>
          <cell r="P58">
            <v>23840.7</v>
          </cell>
          <cell r="R58">
            <v>18640.64</v>
          </cell>
        </row>
        <row r="59">
          <cell r="H59">
            <v>39202</v>
          </cell>
          <cell r="P59">
            <v>24475.71</v>
          </cell>
          <cell r="R59">
            <v>19466.330000000002</v>
          </cell>
        </row>
        <row r="60">
          <cell r="H60">
            <v>39233</v>
          </cell>
          <cell r="P60">
            <v>25491.040000000001</v>
          </cell>
          <cell r="R60">
            <v>20145.61</v>
          </cell>
        </row>
        <row r="61">
          <cell r="H61">
            <v>39263</v>
          </cell>
          <cell r="P61">
            <v>25355.69</v>
          </cell>
          <cell r="R61">
            <v>19810.93</v>
          </cell>
        </row>
        <row r="62">
          <cell r="H62">
            <v>39294</v>
          </cell>
          <cell r="P62">
            <v>24543.58</v>
          </cell>
          <cell r="R62">
            <v>19196.689999999999</v>
          </cell>
        </row>
        <row r="63">
          <cell r="H63">
            <v>39325</v>
          </cell>
          <cell r="P63">
            <v>24735.33</v>
          </cell>
          <cell r="R63">
            <v>19484.45</v>
          </cell>
        </row>
        <row r="64">
          <cell r="H64">
            <v>39355</v>
          </cell>
          <cell r="P64">
            <v>25795.58</v>
          </cell>
          <cell r="R64">
            <v>20213.150000000001</v>
          </cell>
        </row>
        <row r="65">
          <cell r="H65">
            <v>39386</v>
          </cell>
          <cell r="P65">
            <v>26348.26</v>
          </cell>
          <cell r="R65">
            <v>20534.68</v>
          </cell>
        </row>
        <row r="66">
          <cell r="H66">
            <v>39416</v>
          </cell>
          <cell r="P66">
            <v>24814.28</v>
          </cell>
          <cell r="R66">
            <v>19676.189999999999</v>
          </cell>
        </row>
        <row r="67">
          <cell r="H67">
            <v>39447</v>
          </cell>
          <cell r="P67">
            <v>24670.2</v>
          </cell>
          <cell r="R67">
            <v>19539.689999999999</v>
          </cell>
        </row>
        <row r="68">
          <cell r="H68">
            <v>39478</v>
          </cell>
          <cell r="P68">
            <v>22758.26</v>
          </cell>
          <cell r="R68">
            <v>18367.66</v>
          </cell>
        </row>
        <row r="69">
          <cell r="H69">
            <v>39507</v>
          </cell>
          <cell r="P69">
            <v>22252.52</v>
          </cell>
          <cell r="R69">
            <v>17770.98</v>
          </cell>
        </row>
        <row r="70">
          <cell r="H70">
            <v>39538</v>
          </cell>
          <cell r="P70">
            <v>22092.16</v>
          </cell>
          <cell r="R70">
            <v>17694.240000000002</v>
          </cell>
        </row>
        <row r="71">
          <cell r="H71">
            <v>39568</v>
          </cell>
          <cell r="P71">
            <v>23177.65</v>
          </cell>
          <cell r="R71">
            <v>18556.009999999998</v>
          </cell>
        </row>
        <row r="72">
          <cell r="H72">
            <v>39599</v>
          </cell>
          <cell r="P72">
            <v>24344.87</v>
          </cell>
          <cell r="R72">
            <v>18796.36</v>
          </cell>
        </row>
        <row r="73">
          <cell r="H73">
            <v>39629</v>
          </cell>
          <cell r="P73">
            <v>22654.77</v>
          </cell>
          <cell r="R73">
            <v>17211.759999999998</v>
          </cell>
        </row>
        <row r="74">
          <cell r="H74">
            <v>39660</v>
          </cell>
          <cell r="P74">
            <v>22281.96</v>
          </cell>
          <cell r="R74">
            <v>17067.07</v>
          </cell>
        </row>
        <row r="75">
          <cell r="H75">
            <v>39691</v>
          </cell>
          <cell r="P75">
            <v>22890.89</v>
          </cell>
          <cell r="R75">
            <v>17313.939999999999</v>
          </cell>
        </row>
        <row r="76">
          <cell r="H76">
            <v>39721</v>
          </cell>
          <cell r="P76">
            <v>20318.46</v>
          </cell>
          <cell r="R76">
            <v>15771.14</v>
          </cell>
        </row>
        <row r="77">
          <cell r="H77">
            <v>39752</v>
          </cell>
          <cell r="P77">
            <v>15608.56</v>
          </cell>
          <cell r="R77">
            <v>13122.41</v>
          </cell>
        </row>
        <row r="78">
          <cell r="H78">
            <v>39782</v>
          </cell>
          <cell r="P78">
            <v>14340.98</v>
          </cell>
          <cell r="R78">
            <v>12180.82</v>
          </cell>
        </row>
        <row r="79">
          <cell r="H79">
            <v>39813</v>
          </cell>
          <cell r="P79">
            <v>14988.37</v>
          </cell>
          <cell r="R79">
            <v>12310.43</v>
          </cell>
        </row>
        <row r="80">
          <cell r="H80">
            <v>39844</v>
          </cell>
          <cell r="P80">
            <v>13759.61</v>
          </cell>
          <cell r="R80">
            <v>11272.82</v>
          </cell>
        </row>
        <row r="81">
          <cell r="H81">
            <v>39872</v>
          </cell>
          <cell r="P81">
            <v>12390.05</v>
          </cell>
          <cell r="R81">
            <v>10072.52</v>
          </cell>
        </row>
        <row r="82">
          <cell r="H82">
            <v>39903</v>
          </cell>
          <cell r="P82">
            <v>13426.82</v>
          </cell>
          <cell r="R82">
            <v>10954.82</v>
          </cell>
        </row>
        <row r="83">
          <cell r="H83">
            <v>39933</v>
          </cell>
          <cell r="P83">
            <v>15551.55</v>
          </cell>
          <cell r="R83">
            <v>12003.3</v>
          </cell>
        </row>
        <row r="84">
          <cell r="H84">
            <v>39964</v>
          </cell>
          <cell r="P84">
            <v>16582.47</v>
          </cell>
          <cell r="R84">
            <v>12674.68</v>
          </cell>
        </row>
        <row r="85">
          <cell r="H85">
            <v>39994</v>
          </cell>
          <cell r="P85">
            <v>16454.12</v>
          </cell>
          <cell r="R85">
            <v>12699.82</v>
          </cell>
        </row>
        <row r="86">
          <cell r="H86">
            <v>40025</v>
          </cell>
          <cell r="P86">
            <v>17930.11</v>
          </cell>
          <cell r="R86">
            <v>13660.41</v>
          </cell>
        </row>
        <row r="87">
          <cell r="H87">
            <v>40056</v>
          </cell>
          <cell r="P87">
            <v>18494.84</v>
          </cell>
          <cell r="R87">
            <v>14153.6</v>
          </cell>
        </row>
        <row r="88">
          <cell r="H88">
            <v>40086</v>
          </cell>
          <cell r="P88">
            <v>19701.3</v>
          </cell>
          <cell r="R88">
            <v>14681.75</v>
          </cell>
        </row>
        <row r="89">
          <cell r="H89">
            <v>40117</v>
          </cell>
          <cell r="P89">
            <v>18802.87</v>
          </cell>
          <cell r="R89">
            <v>14409</v>
          </cell>
        </row>
        <row r="90">
          <cell r="H90">
            <v>40147</v>
          </cell>
          <cell r="P90">
            <v>19380.439999999999</v>
          </cell>
          <cell r="R90">
            <v>15273.31</v>
          </cell>
        </row>
        <row r="91">
          <cell r="H91">
            <v>40178</v>
          </cell>
          <cell r="P91">
            <v>20513.71</v>
          </cell>
          <cell r="R91">
            <v>15568.32</v>
          </cell>
        </row>
        <row r="92">
          <cell r="H92">
            <v>40209</v>
          </cell>
          <cell r="P92">
            <v>19832.060000000001</v>
          </cell>
          <cell r="R92">
            <v>15008.27</v>
          </cell>
        </row>
        <row r="93">
          <cell r="H93">
            <v>40237</v>
          </cell>
          <cell r="P93">
            <v>20642.32</v>
          </cell>
          <cell r="R93">
            <v>15473.18</v>
          </cell>
        </row>
        <row r="94">
          <cell r="H94">
            <v>40268</v>
          </cell>
          <cell r="P94">
            <v>22057.06</v>
          </cell>
          <cell r="R94">
            <v>16406.91</v>
          </cell>
        </row>
        <row r="95">
          <cell r="H95">
            <v>40298</v>
          </cell>
          <cell r="P95">
            <v>23073.1</v>
          </cell>
          <cell r="R95">
            <v>16665.939999999999</v>
          </cell>
        </row>
        <row r="96">
          <cell r="H96">
            <v>40329</v>
          </cell>
          <cell r="P96">
            <v>21259.66</v>
          </cell>
          <cell r="R96">
            <v>15335.15</v>
          </cell>
        </row>
        <row r="97">
          <cell r="H97">
            <v>40359</v>
          </cell>
          <cell r="P97">
            <v>19947.82</v>
          </cell>
          <cell r="R97">
            <v>14532.38</v>
          </cell>
        </row>
        <row r="98">
          <cell r="H98">
            <v>40390</v>
          </cell>
          <cell r="P98">
            <v>21053.88</v>
          </cell>
          <cell r="R98">
            <v>15550.56</v>
          </cell>
        </row>
        <row r="99">
          <cell r="H99">
            <v>40421</v>
          </cell>
          <cell r="P99">
            <v>19729.169999999998</v>
          </cell>
          <cell r="R99">
            <v>14848.54</v>
          </cell>
        </row>
        <row r="100">
          <cell r="H100">
            <v>40451</v>
          </cell>
          <cell r="P100">
            <v>22121.37</v>
          </cell>
          <cell r="R100">
            <v>16173.7</v>
          </cell>
        </row>
        <row r="101">
          <cell r="H101">
            <v>40482</v>
          </cell>
          <cell r="P101">
            <v>23034.52</v>
          </cell>
          <cell r="R101">
            <v>16789.09</v>
          </cell>
        </row>
        <row r="102">
          <cell r="H102">
            <v>40512</v>
          </cell>
          <cell r="P102">
            <v>23793.33</v>
          </cell>
          <cell r="R102">
            <v>16791.25</v>
          </cell>
        </row>
        <row r="103">
          <cell r="H103">
            <v>40543</v>
          </cell>
          <cell r="P103">
            <v>25992.61</v>
          </cell>
          <cell r="R103">
            <v>17913.43</v>
          </cell>
        </row>
        <row r="104">
          <cell r="H104">
            <v>40574</v>
          </cell>
          <cell r="P104">
            <v>26314.14</v>
          </cell>
          <cell r="R104">
            <v>18338.009999999998</v>
          </cell>
        </row>
        <row r="105">
          <cell r="H105">
            <v>40602</v>
          </cell>
          <cell r="P105">
            <v>27458.79</v>
          </cell>
          <cell r="R105">
            <v>18966.25</v>
          </cell>
        </row>
        <row r="106">
          <cell r="H106">
            <v>40633</v>
          </cell>
          <cell r="P106">
            <v>28088.99</v>
          </cell>
          <cell r="R106">
            <v>18973.79</v>
          </cell>
        </row>
        <row r="107">
          <cell r="H107">
            <v>40663</v>
          </cell>
          <cell r="P107">
            <v>28616.31</v>
          </cell>
          <cell r="R107">
            <v>19535.71</v>
          </cell>
        </row>
        <row r="108">
          <cell r="H108">
            <v>40694</v>
          </cell>
          <cell r="P108">
            <v>28101.86</v>
          </cell>
          <cell r="R108">
            <v>19314.57</v>
          </cell>
        </row>
        <row r="109">
          <cell r="H109">
            <v>40724</v>
          </cell>
          <cell r="P109">
            <v>27716.02</v>
          </cell>
          <cell r="R109">
            <v>18992.62</v>
          </cell>
        </row>
        <row r="110">
          <cell r="H110">
            <v>40755</v>
          </cell>
          <cell r="P110">
            <v>26892.9</v>
          </cell>
          <cell r="R110">
            <v>18606.41</v>
          </cell>
        </row>
        <row r="111">
          <cell r="H111">
            <v>40786</v>
          </cell>
          <cell r="P111">
            <v>24886.54</v>
          </cell>
          <cell r="R111">
            <v>17595.669999999998</v>
          </cell>
        </row>
        <row r="112">
          <cell r="H112">
            <v>40816</v>
          </cell>
          <cell r="P112">
            <v>22044.2</v>
          </cell>
          <cell r="R112">
            <v>16358.72</v>
          </cell>
        </row>
        <row r="113">
          <cell r="H113">
            <v>40847</v>
          </cell>
          <cell r="P113">
            <v>25233.79</v>
          </cell>
          <cell r="R113">
            <v>18146.61</v>
          </cell>
        </row>
        <row r="114">
          <cell r="H114">
            <v>40877</v>
          </cell>
          <cell r="P114">
            <v>25413.85</v>
          </cell>
          <cell r="R114">
            <v>18106.509999999998</v>
          </cell>
        </row>
        <row r="115">
          <cell r="H115">
            <v>40908</v>
          </cell>
          <cell r="P115">
            <v>25118.04</v>
          </cell>
          <cell r="R115">
            <v>18291.72</v>
          </cell>
        </row>
        <row r="116">
          <cell r="H116">
            <v>40939</v>
          </cell>
          <cell r="P116">
            <v>26738.560000000001</v>
          </cell>
          <cell r="R116">
            <v>19111.47</v>
          </cell>
        </row>
        <row r="117">
          <cell r="H117">
            <v>40968</v>
          </cell>
          <cell r="P117">
            <v>28153.3</v>
          </cell>
          <cell r="R117">
            <v>19937.89</v>
          </cell>
        </row>
        <row r="118">
          <cell r="H118">
            <v>40999</v>
          </cell>
          <cell r="P118">
            <v>28847.81</v>
          </cell>
          <cell r="R118">
            <v>20594.03</v>
          </cell>
        </row>
        <row r="119">
          <cell r="H119">
            <v>41029</v>
          </cell>
          <cell r="P119">
            <v>28770.639999999999</v>
          </cell>
          <cell r="R119">
            <v>20464.77</v>
          </cell>
        </row>
        <row r="120">
          <cell r="H120">
            <v>41060</v>
          </cell>
          <cell r="P120">
            <v>26301.279999999999</v>
          </cell>
          <cell r="R120">
            <v>19234.82</v>
          </cell>
        </row>
        <row r="121">
          <cell r="H121">
            <v>41090</v>
          </cell>
          <cell r="P121">
            <v>27162.98</v>
          </cell>
          <cell r="R121">
            <v>20027.34</v>
          </cell>
        </row>
        <row r="122">
          <cell r="H122">
            <v>41121</v>
          </cell>
          <cell r="P122">
            <v>27690.3</v>
          </cell>
          <cell r="R122">
            <v>20305.5</v>
          </cell>
        </row>
        <row r="123">
          <cell r="H123">
            <v>41152</v>
          </cell>
          <cell r="P123">
            <v>28513.42</v>
          </cell>
          <cell r="R123">
            <v>20762.830000000002</v>
          </cell>
        </row>
        <row r="124">
          <cell r="H124">
            <v>41182</v>
          </cell>
          <cell r="P124">
            <v>29452.29</v>
          </cell>
          <cell r="R124">
            <v>21299.38</v>
          </cell>
        </row>
        <row r="125">
          <cell r="H125">
            <v>41213</v>
          </cell>
          <cell r="P125">
            <v>29259.37</v>
          </cell>
          <cell r="R125">
            <v>20906.099999999999</v>
          </cell>
        </row>
        <row r="126">
          <cell r="H126">
            <v>41243</v>
          </cell>
          <cell r="P126">
            <v>30185.38</v>
          </cell>
          <cell r="R126">
            <v>21027.38</v>
          </cell>
        </row>
        <row r="127">
          <cell r="H127">
            <v>41274</v>
          </cell>
          <cell r="P127">
            <v>31174.93</v>
          </cell>
          <cell r="R127">
            <v>21219.040000000001</v>
          </cell>
        </row>
        <row r="128">
          <cell r="H128">
            <v>41305</v>
          </cell>
          <cell r="P128">
            <v>33103.42</v>
          </cell>
          <cell r="R128">
            <v>22318.080000000002</v>
          </cell>
        </row>
        <row r="129">
          <cell r="H129">
            <v>41333</v>
          </cell>
          <cell r="P129">
            <v>33582.21</v>
          </cell>
          <cell r="R129">
            <v>22621.040000000001</v>
          </cell>
        </row>
        <row r="130">
          <cell r="H130">
            <v>41364</v>
          </cell>
          <cell r="P130">
            <v>34859</v>
          </cell>
          <cell r="R130">
            <v>23469.4</v>
          </cell>
        </row>
        <row r="131">
          <cell r="H131">
            <v>41394</v>
          </cell>
          <cell r="P131">
            <v>33728.51</v>
          </cell>
          <cell r="R131">
            <v>23921.58</v>
          </cell>
        </row>
        <row r="132">
          <cell r="H132">
            <v>41425</v>
          </cell>
          <cell r="P132">
            <v>34606.300000000003</v>
          </cell>
          <cell r="R132">
            <v>24481.15</v>
          </cell>
        </row>
        <row r="133">
          <cell r="H133">
            <v>41455</v>
          </cell>
          <cell r="P133">
            <v>33555.61</v>
          </cell>
          <cell r="R133">
            <v>24152.400000000001</v>
          </cell>
        </row>
        <row r="134">
          <cell r="H134">
            <v>41486</v>
          </cell>
          <cell r="P134">
            <v>35497.39</v>
          </cell>
          <cell r="R134">
            <v>25381.37</v>
          </cell>
        </row>
        <row r="135">
          <cell r="H135">
            <v>41517</v>
          </cell>
          <cell r="P135">
            <v>34686.1</v>
          </cell>
          <cell r="R135">
            <v>24646.29</v>
          </cell>
        </row>
        <row r="136">
          <cell r="H136">
            <v>41547</v>
          </cell>
          <cell r="P136">
            <v>36774.18</v>
          </cell>
          <cell r="R136">
            <v>25419.18</v>
          </cell>
        </row>
        <row r="137">
          <cell r="H137">
            <v>41578</v>
          </cell>
          <cell r="P137">
            <v>38210.57</v>
          </cell>
          <cell r="R137">
            <v>26587.65</v>
          </cell>
        </row>
        <row r="138">
          <cell r="H138">
            <v>41608</v>
          </cell>
          <cell r="P138">
            <v>38968.660000000003</v>
          </cell>
          <cell r="R138">
            <v>27397.88</v>
          </cell>
        </row>
        <row r="139">
          <cell r="H139">
            <v>41639</v>
          </cell>
          <cell r="P139">
            <v>40023.85</v>
          </cell>
          <cell r="R139">
            <v>28091.49</v>
          </cell>
        </row>
        <row r="140">
          <cell r="H140">
            <v>41670</v>
          </cell>
          <cell r="P140">
            <v>38757.01</v>
          </cell>
          <cell r="R140">
            <v>27120.25</v>
          </cell>
        </row>
        <row r="141">
          <cell r="H141">
            <v>41698</v>
          </cell>
          <cell r="P141">
            <v>40789.519999999997</v>
          </cell>
          <cell r="R141">
            <v>28360.83</v>
          </cell>
        </row>
        <row r="142">
          <cell r="H142">
            <v>41729</v>
          </cell>
          <cell r="P142">
            <v>40580.699999999997</v>
          </cell>
          <cell r="R142">
            <v>28599.23</v>
          </cell>
        </row>
        <row r="143">
          <cell r="H143">
            <v>41759</v>
          </cell>
          <cell r="P143">
            <v>39606.21</v>
          </cell>
          <cell r="R143">
            <v>28810.63</v>
          </cell>
        </row>
        <row r="144">
          <cell r="H144">
            <v>41790</v>
          </cell>
          <cell r="P144">
            <v>39536.6</v>
          </cell>
          <cell r="R144">
            <v>29486.94</v>
          </cell>
        </row>
        <row r="145">
          <cell r="H145">
            <v>41820</v>
          </cell>
          <cell r="P145">
            <v>40956.58</v>
          </cell>
          <cell r="R145">
            <v>30096.06</v>
          </cell>
        </row>
        <row r="146">
          <cell r="H146">
            <v>41851</v>
          </cell>
          <cell r="P146">
            <v>38854.46</v>
          </cell>
          <cell r="R146">
            <v>29681.01</v>
          </cell>
        </row>
        <row r="147">
          <cell r="H147">
            <v>41882</v>
          </cell>
          <cell r="P147">
            <v>39968.17</v>
          </cell>
          <cell r="R147">
            <v>30868.400000000001</v>
          </cell>
        </row>
        <row r="148">
          <cell r="H148">
            <v>41912</v>
          </cell>
          <cell r="P148">
            <v>37907.81</v>
          </cell>
          <cell r="R148">
            <v>30435.51</v>
          </cell>
        </row>
        <row r="149">
          <cell r="H149">
            <v>41943</v>
          </cell>
          <cell r="P149">
            <v>39160.730000000003</v>
          </cell>
          <cell r="R149">
            <v>31178.9</v>
          </cell>
        </row>
        <row r="150">
          <cell r="H150">
            <v>41973</v>
          </cell>
          <cell r="P150">
            <v>38979.75</v>
          </cell>
          <cell r="R150">
            <v>32017.45</v>
          </cell>
        </row>
        <row r="151">
          <cell r="H151">
            <v>42004</v>
          </cell>
          <cell r="P151">
            <v>39459.879999999997</v>
          </cell>
          <cell r="R151">
            <v>31936.799999999999</v>
          </cell>
        </row>
        <row r="152">
          <cell r="H152">
            <v>42035</v>
          </cell>
          <cell r="P152">
            <v>38052.629999999997</v>
          </cell>
          <cell r="R152">
            <v>30978.080000000002</v>
          </cell>
        </row>
        <row r="153">
          <cell r="H153">
            <v>42063</v>
          </cell>
          <cell r="P153">
            <v>39478.89</v>
          </cell>
          <cell r="R153">
            <v>32758.44</v>
          </cell>
        </row>
        <row r="154">
          <cell r="H154">
            <v>42094</v>
          </cell>
          <cell r="P154">
            <v>39478.89</v>
          </cell>
          <cell r="R154">
            <v>32240.38</v>
          </cell>
        </row>
        <row r="155">
          <cell r="H155">
            <v>42124</v>
          </cell>
          <cell r="P155">
            <v>40239.57</v>
          </cell>
          <cell r="R155">
            <v>32549.67</v>
          </cell>
        </row>
        <row r="156">
          <cell r="H156">
            <v>42155</v>
          </cell>
          <cell r="P156">
            <v>40296.620000000003</v>
          </cell>
          <cell r="R156">
            <v>32968.230000000003</v>
          </cell>
        </row>
        <row r="157">
          <cell r="H157">
            <v>42185</v>
          </cell>
          <cell r="P157">
            <v>40163.5</v>
          </cell>
          <cell r="R157">
            <v>32330.03</v>
          </cell>
        </row>
        <row r="158">
          <cell r="H158">
            <v>42216</v>
          </cell>
          <cell r="P158">
            <v>39212.660000000003</v>
          </cell>
          <cell r="R158">
            <v>33007.379999999997</v>
          </cell>
        </row>
        <row r="159">
          <cell r="H159">
            <v>42247</v>
          </cell>
          <cell r="P159">
            <v>36930.639999999999</v>
          </cell>
          <cell r="R159">
            <v>31015.919999999998</v>
          </cell>
        </row>
        <row r="160">
          <cell r="H160">
            <v>42277</v>
          </cell>
          <cell r="P160">
            <v>35675.53</v>
          </cell>
          <cell r="R160">
            <v>30248.48</v>
          </cell>
        </row>
        <row r="161">
          <cell r="H161">
            <v>42308</v>
          </cell>
          <cell r="P161">
            <v>37767.379999999997</v>
          </cell>
          <cell r="R161">
            <v>32800.06</v>
          </cell>
        </row>
        <row r="162">
          <cell r="H162">
            <v>42338</v>
          </cell>
          <cell r="P162">
            <v>38515.17</v>
          </cell>
          <cell r="R162">
            <v>32897.61</v>
          </cell>
        </row>
        <row r="163">
          <cell r="H163">
            <v>42369</v>
          </cell>
          <cell r="P163">
            <v>36374.550000000003</v>
          </cell>
          <cell r="R163">
            <v>32378.75</v>
          </cell>
        </row>
        <row r="164">
          <cell r="H164">
            <v>42400</v>
          </cell>
          <cell r="P164">
            <v>33737.589999999997</v>
          </cell>
          <cell r="R164">
            <v>30771.98</v>
          </cell>
        </row>
        <row r="165">
          <cell r="H165">
            <v>42429</v>
          </cell>
          <cell r="P165">
            <v>33660.03</v>
          </cell>
          <cell r="R165">
            <v>30730.46</v>
          </cell>
        </row>
        <row r="166">
          <cell r="H166">
            <v>42460</v>
          </cell>
          <cell r="P166">
            <v>35831.65</v>
          </cell>
          <cell r="R166">
            <v>32815.160000000003</v>
          </cell>
        </row>
        <row r="167">
          <cell r="H167">
            <v>42490</v>
          </cell>
          <cell r="P167">
            <v>35676.53</v>
          </cell>
          <cell r="R167">
            <v>32942.379999999997</v>
          </cell>
        </row>
        <row r="168">
          <cell r="H168">
            <v>42521</v>
          </cell>
          <cell r="P168">
            <v>36219.440000000002</v>
          </cell>
          <cell r="R168">
            <v>33533.96</v>
          </cell>
        </row>
        <row r="169">
          <cell r="H169">
            <v>42551</v>
          </cell>
          <cell r="P169">
            <v>36995.01</v>
          </cell>
          <cell r="R169">
            <v>33620.85</v>
          </cell>
        </row>
        <row r="170">
          <cell r="H170">
            <v>42582</v>
          </cell>
          <cell r="P170">
            <v>37693.03</v>
          </cell>
          <cell r="R170">
            <v>34860.410000000003</v>
          </cell>
        </row>
        <row r="171">
          <cell r="H171">
            <v>42613</v>
          </cell>
          <cell r="P171">
            <v>37537.919999999998</v>
          </cell>
          <cell r="R171">
            <v>34909.35</v>
          </cell>
        </row>
        <row r="172">
          <cell r="H172">
            <v>42643</v>
          </cell>
          <cell r="P172">
            <v>37072.57</v>
          </cell>
          <cell r="R172">
            <v>34915.949999999997</v>
          </cell>
        </row>
        <row r="173">
          <cell r="H173">
            <v>42674</v>
          </cell>
          <cell r="P173">
            <v>36064.32</v>
          </cell>
          <cell r="R173">
            <v>34279.050000000003</v>
          </cell>
        </row>
        <row r="174">
          <cell r="H174">
            <v>42704</v>
          </cell>
          <cell r="P174">
            <v>38313.5</v>
          </cell>
          <cell r="R174">
            <v>35548.57</v>
          </cell>
        </row>
        <row r="175">
          <cell r="H175">
            <v>42735</v>
          </cell>
          <cell r="P175">
            <v>38998.239999999998</v>
          </cell>
          <cell r="R175">
            <v>36251.22</v>
          </cell>
        </row>
        <row r="176">
          <cell r="H176">
            <v>42766</v>
          </cell>
          <cell r="P176">
            <v>38482.39</v>
          </cell>
          <cell r="R176">
            <v>36938.78</v>
          </cell>
        </row>
        <row r="177">
          <cell r="H177">
            <v>42794</v>
          </cell>
          <cell r="P177">
            <v>39101.410000000003</v>
          </cell>
          <cell r="R177">
            <v>38405.47</v>
          </cell>
        </row>
        <row r="178">
          <cell r="H178">
            <v>42825</v>
          </cell>
          <cell r="P178">
            <v>38998.239999999998</v>
          </cell>
          <cell r="R178">
            <v>38450.269999999997</v>
          </cell>
        </row>
        <row r="179">
          <cell r="H179">
            <v>42855</v>
          </cell>
          <cell r="P179">
            <v>39204.58</v>
          </cell>
          <cell r="R179">
            <v>38845.15</v>
          </cell>
        </row>
        <row r="180">
          <cell r="H180">
            <v>42886</v>
          </cell>
          <cell r="P180">
            <v>39101.410000000003</v>
          </cell>
          <cell r="R180">
            <v>39391.81</v>
          </cell>
        </row>
        <row r="181">
          <cell r="H181">
            <v>42916</v>
          </cell>
          <cell r="P181">
            <v>39307.75</v>
          </cell>
          <cell r="R181">
            <v>39637.67</v>
          </cell>
        </row>
        <row r="182">
          <cell r="H182">
            <v>42947</v>
          </cell>
          <cell r="P182">
            <v>39926.769999999997</v>
          </cell>
          <cell r="R182">
            <v>40452.730000000003</v>
          </cell>
        </row>
        <row r="183">
          <cell r="H183">
            <v>42978</v>
          </cell>
          <cell r="P183">
            <v>39926.769999999997</v>
          </cell>
          <cell r="R183">
            <v>40576.559999999998</v>
          </cell>
        </row>
        <row r="184">
          <cell r="H184">
            <v>43008</v>
          </cell>
          <cell r="P184">
            <v>41783.83</v>
          </cell>
          <cell r="R184">
            <v>41413.58</v>
          </cell>
        </row>
        <row r="185">
          <cell r="H185">
            <v>43039</v>
          </cell>
          <cell r="P185">
            <v>43434.55</v>
          </cell>
          <cell r="R185">
            <v>42379.99</v>
          </cell>
        </row>
        <row r="186">
          <cell r="H186">
            <v>43069</v>
          </cell>
          <cell r="P186">
            <v>44466.25</v>
          </cell>
          <cell r="R186">
            <v>43679.77</v>
          </cell>
        </row>
        <row r="187">
          <cell r="H187">
            <v>43100</v>
          </cell>
          <cell r="P187">
            <v>44714.5</v>
          </cell>
          <cell r="R187">
            <v>44165.43</v>
          </cell>
        </row>
        <row r="188">
          <cell r="H188">
            <v>43131</v>
          </cell>
          <cell r="P188">
            <v>47789.43</v>
          </cell>
          <cell r="R188">
            <v>46694.080000000002</v>
          </cell>
        </row>
        <row r="189">
          <cell r="H189">
            <v>43159</v>
          </cell>
          <cell r="P189">
            <v>46892.57</v>
          </cell>
          <cell r="R189">
            <v>44973.07</v>
          </cell>
        </row>
        <row r="190">
          <cell r="H190">
            <v>43190</v>
          </cell>
          <cell r="P190">
            <v>45611.360000000001</v>
          </cell>
          <cell r="R190">
            <v>43830.16</v>
          </cell>
        </row>
        <row r="191">
          <cell r="H191">
            <v>43220</v>
          </cell>
          <cell r="P191">
            <v>46380.09</v>
          </cell>
          <cell r="R191">
            <v>43998.33</v>
          </cell>
        </row>
        <row r="192">
          <cell r="H192">
            <v>43251</v>
          </cell>
          <cell r="P192">
            <v>47661.3</v>
          </cell>
          <cell r="R192">
            <v>45057.9</v>
          </cell>
        </row>
        <row r="193">
          <cell r="H193">
            <v>43281</v>
          </cell>
          <cell r="P193">
            <v>48301.91</v>
          </cell>
          <cell r="R193">
            <v>45335.23</v>
          </cell>
        </row>
        <row r="194">
          <cell r="H194">
            <v>43312</v>
          </cell>
          <cell r="P194">
            <v>49198.77</v>
          </cell>
          <cell r="R194">
            <v>47022.32</v>
          </cell>
        </row>
        <row r="195">
          <cell r="H195">
            <v>43343</v>
          </cell>
          <cell r="P195">
            <v>51376.84</v>
          </cell>
          <cell r="R195">
            <v>48554.55</v>
          </cell>
        </row>
        <row r="196">
          <cell r="H196">
            <v>43373</v>
          </cell>
          <cell r="P196">
            <v>51735.58</v>
          </cell>
          <cell r="R196">
            <v>48830.92</v>
          </cell>
        </row>
        <row r="197">
          <cell r="H197">
            <v>43404</v>
          </cell>
          <cell r="P197">
            <v>48032.86</v>
          </cell>
          <cell r="R197">
            <v>45493.32</v>
          </cell>
        </row>
        <row r="198">
          <cell r="H198">
            <v>43434</v>
          </cell>
          <cell r="P198">
            <v>47481.93</v>
          </cell>
          <cell r="R198">
            <v>46420.4</v>
          </cell>
        </row>
        <row r="199">
          <cell r="H199">
            <v>43465</v>
          </cell>
          <cell r="P199">
            <v>45035.43</v>
          </cell>
          <cell r="R199">
            <v>42229.06</v>
          </cell>
        </row>
        <row r="200">
          <cell r="H200">
            <v>43496</v>
          </cell>
          <cell r="P200">
            <v>47260.86</v>
          </cell>
          <cell r="R200">
            <v>45613.13</v>
          </cell>
        </row>
        <row r="201">
          <cell r="H201">
            <v>43524</v>
          </cell>
          <cell r="P201">
            <v>48577.69</v>
          </cell>
          <cell r="R201">
            <v>47077.68</v>
          </cell>
        </row>
        <row r="202">
          <cell r="H202">
            <v>43555</v>
          </cell>
          <cell r="P202">
            <v>49446.79</v>
          </cell>
          <cell r="R202">
            <v>47992.480000000003</v>
          </cell>
        </row>
        <row r="203">
          <cell r="H203">
            <v>43585</v>
          </cell>
          <cell r="P203">
            <v>51659.06</v>
          </cell>
          <cell r="R203">
            <v>49935.68</v>
          </cell>
        </row>
        <row r="204">
          <cell r="H204">
            <v>43616</v>
          </cell>
          <cell r="P204">
            <v>48116.800000000003</v>
          </cell>
          <cell r="R204">
            <v>46762.36</v>
          </cell>
        </row>
        <row r="205">
          <cell r="H205">
            <v>43646</v>
          </cell>
          <cell r="P205">
            <v>51053.32</v>
          </cell>
          <cell r="R205">
            <v>50058</v>
          </cell>
        </row>
        <row r="206">
          <cell r="H206">
            <v>43677</v>
          </cell>
          <cell r="P206">
            <v>52383.32</v>
          </cell>
          <cell r="R206">
            <v>50777.440000000002</v>
          </cell>
        </row>
        <row r="207">
          <cell r="H207">
            <v>43708</v>
          </cell>
          <cell r="P207">
            <v>52422.82</v>
          </cell>
          <cell r="R207">
            <v>49973.11</v>
          </cell>
        </row>
        <row r="208">
          <cell r="H208">
            <v>43738</v>
          </cell>
          <cell r="P208">
            <v>52080.45</v>
          </cell>
          <cell r="R208">
            <v>50908.12</v>
          </cell>
        </row>
        <row r="209">
          <cell r="H209">
            <v>43769</v>
          </cell>
          <cell r="P209">
            <v>53541</v>
          </cell>
          <cell r="R209">
            <v>52011</v>
          </cell>
        </row>
        <row r="210">
          <cell r="H210">
            <v>43799</v>
          </cell>
          <cell r="P210">
            <v>55530</v>
          </cell>
          <cell r="R210">
            <v>53899</v>
          </cell>
        </row>
        <row r="211">
          <cell r="H211">
            <v>43830</v>
          </cell>
          <cell r="P211">
            <v>57207</v>
          </cell>
          <cell r="R211">
            <v>55525</v>
          </cell>
        </row>
        <row r="212">
          <cell r="H212">
            <v>43861</v>
          </cell>
          <cell r="P212">
            <v>58065</v>
          </cell>
          <cell r="R212">
            <v>55504</v>
          </cell>
        </row>
        <row r="213">
          <cell r="H213">
            <v>43890</v>
          </cell>
          <cell r="P213">
            <v>54208</v>
          </cell>
          <cell r="R213">
            <v>50935</v>
          </cell>
        </row>
        <row r="214">
          <cell r="H214">
            <v>43921</v>
          </cell>
          <cell r="P214">
            <v>49332</v>
          </cell>
          <cell r="R214">
            <v>44644</v>
          </cell>
        </row>
        <row r="215">
          <cell r="H215">
            <v>43951</v>
          </cell>
          <cell r="P215">
            <v>56031</v>
          </cell>
          <cell r="R215">
            <v>50367</v>
          </cell>
        </row>
        <row r="216">
          <cell r="H216">
            <v>43982</v>
          </cell>
          <cell r="P216">
            <v>60946</v>
          </cell>
          <cell r="R216">
            <v>52766</v>
          </cell>
        </row>
        <row r="217">
          <cell r="H217">
            <v>44012</v>
          </cell>
          <cell r="P217">
            <v>64684</v>
          </cell>
          <cell r="R217">
            <v>53815</v>
          </cell>
        </row>
        <row r="218">
          <cell r="H218">
            <v>44043</v>
          </cell>
          <cell r="P218">
            <v>69652</v>
          </cell>
          <cell r="R218">
            <v>56849.20913079389</v>
          </cell>
        </row>
        <row r="219">
          <cell r="H219">
            <v>44074</v>
          </cell>
          <cell r="P219">
            <v>75320</v>
          </cell>
          <cell r="R219">
            <v>60935.520600683769</v>
          </cell>
        </row>
        <row r="220">
          <cell r="H220">
            <v>44104</v>
          </cell>
          <cell r="P220">
            <v>74091</v>
          </cell>
          <cell r="R220">
            <v>58620.141793942093</v>
          </cell>
        </row>
        <row r="221">
          <cell r="H221">
            <v>44135</v>
          </cell>
          <cell r="P221">
            <v>72532</v>
          </cell>
          <cell r="R221">
            <v>57070.284</v>
          </cell>
        </row>
        <row r="222">
          <cell r="H222">
            <v>44165</v>
          </cell>
          <cell r="P222">
            <v>80023</v>
          </cell>
          <cell r="R222">
            <v>63148.269245999996</v>
          </cell>
        </row>
        <row r="223">
          <cell r="H223">
            <v>44196</v>
          </cell>
          <cell r="P223">
            <v>83108</v>
          </cell>
          <cell r="R223">
            <v>65573.162785046399</v>
          </cell>
        </row>
        <row r="224">
          <cell r="H224">
            <v>44227</v>
          </cell>
          <cell r="P224">
            <v>83300</v>
          </cell>
          <cell r="R224">
            <v>64911.122591914173</v>
          </cell>
        </row>
        <row r="225">
          <cell r="H225">
            <v>44255</v>
          </cell>
          <cell r="P225">
            <v>87470</v>
          </cell>
          <cell r="R225">
            <v>66701.014255245871</v>
          </cell>
        </row>
        <row r="226">
          <cell r="H226">
            <v>44286</v>
          </cell>
          <cell r="P226">
            <v>88076</v>
          </cell>
          <cell r="R226">
            <v>69622.22224043883</v>
          </cell>
        </row>
      </sheetData>
      <sheetData sheetId="2">
        <row r="4">
          <cell r="D4">
            <v>44286</v>
          </cell>
        </row>
        <row r="15">
          <cell r="D15" t="str">
            <v>YTD</v>
          </cell>
          <cell r="E15" t="str">
            <v>1yr</v>
          </cell>
          <cell r="G15" t="str">
            <v>Since 10/16/2017</v>
          </cell>
        </row>
      </sheetData>
      <sheetData sheetId="3"/>
      <sheetData sheetId="4">
        <row r="10">
          <cell r="D10">
            <v>0.23565451530362869</v>
          </cell>
          <cell r="E10">
            <v>0.23244741604729868</v>
          </cell>
          <cell r="G10">
            <v>0.21520729442309583</v>
          </cell>
          <cell r="H10">
            <v>0.15779347305394054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V63"/>
  <sheetViews>
    <sheetView tabSelected="1" zoomScale="115" zoomScaleNormal="115" workbookViewId="0">
      <selection activeCell="G23" sqref="G23"/>
    </sheetView>
  </sheetViews>
  <sheetFormatPr defaultColWidth="8.85546875" defaultRowHeight="15"/>
  <cols>
    <col min="1" max="1" width="3" style="18" customWidth="1"/>
    <col min="2" max="2" width="30.7109375" style="141" customWidth="1"/>
    <col min="3" max="3" width="8.42578125" style="142" customWidth="1"/>
    <col min="4" max="8" width="8.42578125" style="143" customWidth="1"/>
    <col min="9" max="9" width="8.85546875" style="143"/>
    <col min="10" max="12" width="8.85546875" style="141"/>
    <col min="13" max="16" width="8.85546875" style="144"/>
    <col min="17" max="20" width="8.85546875" style="145"/>
    <col min="21" max="21" width="8.85546875" style="142"/>
    <col min="22" max="22" width="8.85546875" style="145"/>
    <col min="23" max="16384" width="8.85546875" style="18"/>
  </cols>
  <sheetData>
    <row r="1" spans="2:16" ht="5.25" customHeight="1"/>
    <row r="2" spans="2:16">
      <c r="B2" s="199" t="s">
        <v>77</v>
      </c>
      <c r="C2" s="536">
        <v>44286</v>
      </c>
      <c r="D2" s="537"/>
      <c r="E2" s="200"/>
      <c r="F2" s="200"/>
      <c r="G2" s="200"/>
    </row>
    <row r="3" spans="2:16" ht="8.25" customHeight="1">
      <c r="B3" s="201"/>
      <c r="C3" s="202"/>
      <c r="D3" s="203"/>
      <c r="E3" s="200"/>
      <c r="F3" s="200"/>
      <c r="G3" s="200"/>
    </row>
    <row r="4" spans="2:16">
      <c r="B4" s="538" t="s">
        <v>78</v>
      </c>
      <c r="C4" s="539"/>
      <c r="D4" s="539"/>
      <c r="E4" s="539"/>
      <c r="F4" s="539"/>
      <c r="G4" s="539"/>
      <c r="H4" s="540"/>
      <c r="M4" s="146"/>
      <c r="N4" s="146"/>
      <c r="O4" s="146"/>
      <c r="P4" s="146"/>
    </row>
    <row r="5" spans="2:16" ht="15.75" thickBot="1">
      <c r="B5" s="204"/>
      <c r="C5" s="205" t="s">
        <v>82</v>
      </c>
      <c r="D5" s="205" t="s">
        <v>55</v>
      </c>
      <c r="E5" s="205" t="s">
        <v>53</v>
      </c>
      <c r="F5" s="205" t="s">
        <v>52</v>
      </c>
      <c r="G5" s="205" t="s">
        <v>51</v>
      </c>
      <c r="H5" s="206" t="s">
        <v>28</v>
      </c>
      <c r="M5" s="146"/>
      <c r="N5" s="146"/>
      <c r="O5" s="146"/>
      <c r="P5" s="146"/>
    </row>
    <row r="6" spans="2:16" ht="15.75" thickTop="1">
      <c r="B6" s="207" t="s">
        <v>79</v>
      </c>
      <c r="C6" s="390">
        <v>8.6999999999999994E-3</v>
      </c>
      <c r="D6" s="390">
        <v>0.69589999999999996</v>
      </c>
      <c r="E6" s="390">
        <v>0.22239999999999999</v>
      </c>
      <c r="F6" s="390">
        <v>0.18260000000000001</v>
      </c>
      <c r="G6" s="390">
        <v>0.1128</v>
      </c>
      <c r="H6" s="391">
        <v>0.11899999999999999</v>
      </c>
      <c r="I6" s="218"/>
      <c r="M6" s="146"/>
      <c r="N6" s="146"/>
      <c r="O6" s="146"/>
      <c r="P6" s="146"/>
    </row>
    <row r="7" spans="2:16" ht="15.75" thickBot="1">
      <c r="M7" s="146"/>
      <c r="N7" s="146"/>
      <c r="O7" s="146"/>
      <c r="P7" s="146"/>
    </row>
    <row r="8" spans="2:16">
      <c r="B8" s="541" t="s">
        <v>128</v>
      </c>
      <c r="C8" s="542"/>
    </row>
    <row r="9" spans="2:16">
      <c r="B9" s="515" t="s">
        <v>80</v>
      </c>
      <c r="C9" s="515" t="s">
        <v>70</v>
      </c>
    </row>
    <row r="10" spans="2:16">
      <c r="B10" s="516" t="s">
        <v>140</v>
      </c>
      <c r="C10" s="517">
        <v>7.1879043770719964E-2</v>
      </c>
      <c r="D10" s="218"/>
      <c r="E10" s="321"/>
    </row>
    <row r="11" spans="2:16">
      <c r="B11" s="518" t="s">
        <v>110</v>
      </c>
      <c r="C11" s="519">
        <v>5.7998828414809217E-2</v>
      </c>
      <c r="D11" s="218"/>
      <c r="E11" s="321"/>
    </row>
    <row r="12" spans="2:16">
      <c r="B12" s="518" t="s">
        <v>124</v>
      </c>
      <c r="C12" s="519">
        <v>5.7918729051963457E-2</v>
      </c>
      <c r="D12" s="218"/>
      <c r="E12" s="321"/>
    </row>
    <row r="13" spans="2:16">
      <c r="B13" s="518" t="s">
        <v>104</v>
      </c>
      <c r="C13" s="519">
        <v>5.1591299366187747E-2</v>
      </c>
      <c r="D13" s="218"/>
      <c r="E13" s="321"/>
    </row>
    <row r="14" spans="2:16">
      <c r="B14" s="516" t="s">
        <v>210</v>
      </c>
      <c r="C14" s="517">
        <v>4.7509822510318267E-2</v>
      </c>
      <c r="D14" s="218"/>
      <c r="E14" s="321"/>
    </row>
    <row r="15" spans="2:16">
      <c r="B15" s="518" t="s">
        <v>141</v>
      </c>
      <c r="C15" s="519">
        <v>4.5324470033945345E-2</v>
      </c>
      <c r="D15" s="218"/>
      <c r="E15" s="321"/>
    </row>
    <row r="16" spans="2:16">
      <c r="B16" s="518" t="s">
        <v>255</v>
      </c>
      <c r="C16" s="519">
        <v>3.6639789765020594E-2</v>
      </c>
      <c r="D16" s="218"/>
      <c r="E16" s="321"/>
    </row>
    <row r="17" spans="2:5">
      <c r="B17" s="518" t="s">
        <v>256</v>
      </c>
      <c r="C17" s="519">
        <v>3.4252647529056421E-2</v>
      </c>
      <c r="D17" s="218"/>
      <c r="E17" s="321"/>
    </row>
    <row r="18" spans="2:5">
      <c r="B18" s="516" t="s">
        <v>257</v>
      </c>
      <c r="C18" s="517">
        <v>3.394380121644841E-2</v>
      </c>
    </row>
    <row r="19" spans="2:5">
      <c r="B19" s="518" t="s">
        <v>258</v>
      </c>
      <c r="C19" s="519">
        <v>3.384904865261365E-2</v>
      </c>
    </row>
    <row r="20" spans="2:5">
      <c r="B20" s="516" t="s">
        <v>226</v>
      </c>
      <c r="C20" s="517">
        <v>3.3739459606388945E-2</v>
      </c>
    </row>
    <row r="21" spans="2:5">
      <c r="B21" s="516" t="s">
        <v>259</v>
      </c>
      <c r="C21" s="517">
        <v>3.2053903994069238E-2</v>
      </c>
    </row>
    <row r="22" spans="2:5">
      <c r="B22" s="516" t="s">
        <v>223</v>
      </c>
      <c r="C22" s="517">
        <v>3.1546331024534829E-2</v>
      </c>
    </row>
    <row r="23" spans="2:5">
      <c r="B23" s="516" t="s">
        <v>260</v>
      </c>
      <c r="C23" s="517">
        <v>3.0801309281664985E-2</v>
      </c>
    </row>
    <row r="24" spans="2:5">
      <c r="B24" s="516" t="s">
        <v>231</v>
      </c>
      <c r="C24" s="517">
        <v>2.9940229737242693E-2</v>
      </c>
    </row>
    <row r="25" spans="2:5">
      <c r="B25" s="516" t="s">
        <v>224</v>
      </c>
      <c r="C25" s="517">
        <v>2.9174821613946026E-2</v>
      </c>
    </row>
    <row r="26" spans="2:5">
      <c r="B26" s="516" t="s">
        <v>225</v>
      </c>
      <c r="C26" s="517">
        <v>2.9036282437343568E-2</v>
      </c>
    </row>
    <row r="27" spans="2:5">
      <c r="B27" s="516" t="s">
        <v>212</v>
      </c>
      <c r="C27" s="517">
        <v>2.2283448288983942E-2</v>
      </c>
    </row>
    <row r="28" spans="2:5">
      <c r="B28" s="516" t="s">
        <v>229</v>
      </c>
      <c r="C28" s="517">
        <v>2.2181215001658428E-2</v>
      </c>
    </row>
    <row r="29" spans="2:5">
      <c r="B29" s="516" t="s">
        <v>215</v>
      </c>
      <c r="C29" s="517">
        <v>2.19676299322814E-2</v>
      </c>
    </row>
    <row r="30" spans="2:5">
      <c r="B30" s="516" t="s">
        <v>261</v>
      </c>
      <c r="C30" s="517">
        <v>2.177177219284571E-2</v>
      </c>
    </row>
    <row r="31" spans="2:5">
      <c r="B31" s="516" t="s">
        <v>227</v>
      </c>
      <c r="C31" s="517">
        <v>2.0231399830427311E-2</v>
      </c>
    </row>
    <row r="32" spans="2:5">
      <c r="B32" s="516" t="s">
        <v>213</v>
      </c>
      <c r="C32" s="517">
        <v>1.8888612659151437E-2</v>
      </c>
    </row>
    <row r="33" spans="2:3">
      <c r="B33" s="516" t="s">
        <v>230</v>
      </c>
      <c r="C33" s="517">
        <v>1.8190017467303126E-2</v>
      </c>
    </row>
    <row r="34" spans="2:3">
      <c r="B34" s="516" t="s">
        <v>262</v>
      </c>
      <c r="C34" s="517">
        <v>1.7908161056185673E-2</v>
      </c>
    </row>
    <row r="35" spans="2:3">
      <c r="B35" s="516" t="s">
        <v>217</v>
      </c>
      <c r="C35" s="517">
        <v>1.760251726752211E-2</v>
      </c>
    </row>
    <row r="36" spans="2:3">
      <c r="B36" s="516" t="s">
        <v>216</v>
      </c>
      <c r="C36" s="517">
        <v>1.6091218774929968E-2</v>
      </c>
    </row>
    <row r="37" spans="2:3">
      <c r="B37" s="516" t="s">
        <v>263</v>
      </c>
      <c r="C37" s="517">
        <v>1.4757583177242573E-2</v>
      </c>
    </row>
    <row r="38" spans="2:3">
      <c r="B38" s="516" t="s">
        <v>228</v>
      </c>
      <c r="C38" s="517">
        <v>1.4106787186694052E-2</v>
      </c>
    </row>
    <row r="39" spans="2:3">
      <c r="B39" s="516" t="s">
        <v>264</v>
      </c>
      <c r="C39" s="517">
        <v>1.339234501446444E-2</v>
      </c>
    </row>
    <row r="40" spans="2:3">
      <c r="B40" s="516" t="s">
        <v>265</v>
      </c>
      <c r="C40" s="517">
        <v>1.3297534256334596E-2</v>
      </c>
    </row>
    <row r="41" spans="2:3">
      <c r="B41" s="516" t="s">
        <v>218</v>
      </c>
      <c r="C41" s="517">
        <v>1.2629458235573932E-2</v>
      </c>
    </row>
    <row r="42" spans="2:3">
      <c r="B42" s="516" t="s">
        <v>222</v>
      </c>
      <c r="C42" s="517">
        <v>1.225365185183672E-2</v>
      </c>
    </row>
    <row r="43" spans="2:3">
      <c r="B43" s="516" t="s">
        <v>266</v>
      </c>
      <c r="C43" s="517">
        <v>1.1270703529840194E-2</v>
      </c>
    </row>
    <row r="44" spans="2:3">
      <c r="B44" s="516" t="s">
        <v>267</v>
      </c>
      <c r="C44" s="517">
        <v>9.5306328495388705E-3</v>
      </c>
    </row>
    <row r="45" spans="2:3">
      <c r="B45" s="516" t="s">
        <v>268</v>
      </c>
      <c r="C45" s="517">
        <v>9.3709967095379817E-3</v>
      </c>
    </row>
    <row r="46" spans="2:3">
      <c r="B46" s="520" t="s">
        <v>113</v>
      </c>
      <c r="C46" s="521">
        <v>5.0744967113741041E-3</v>
      </c>
    </row>
    <row r="47" spans="2:3">
      <c r="B47" s="522"/>
      <c r="C47" s="523"/>
    </row>
    <row r="48" spans="2:3" ht="15.75" thickBot="1"/>
    <row r="49" spans="2:22" ht="15.75" thickBot="1">
      <c r="B49" s="543" t="s">
        <v>81</v>
      </c>
      <c r="C49" s="544"/>
      <c r="I49" s="141"/>
      <c r="L49" s="144"/>
      <c r="P49" s="145"/>
      <c r="T49" s="142"/>
      <c r="U49" s="145"/>
      <c r="V49" s="18"/>
    </row>
    <row r="50" spans="2:22" ht="15.75" thickBot="1">
      <c r="B50" s="208" t="s">
        <v>80</v>
      </c>
      <c r="C50" s="209" t="s">
        <v>59</v>
      </c>
      <c r="I50" s="141"/>
      <c r="L50" s="144"/>
      <c r="P50" s="145"/>
      <c r="T50" s="142"/>
      <c r="U50" s="145"/>
      <c r="V50" s="18"/>
    </row>
    <row r="51" spans="2:22">
      <c r="B51" s="279" t="s">
        <v>101</v>
      </c>
      <c r="C51" s="325">
        <v>0.52532323011076509</v>
      </c>
      <c r="E51" s="218"/>
      <c r="I51" s="141"/>
      <c r="L51" s="144"/>
      <c r="P51" s="145"/>
      <c r="T51" s="142"/>
      <c r="U51" s="145"/>
      <c r="V51" s="18"/>
    </row>
    <row r="52" spans="2:22">
      <c r="B52" s="280" t="s">
        <v>100</v>
      </c>
      <c r="C52" s="211">
        <v>0.28028048669628192</v>
      </c>
      <c r="I52" s="141"/>
      <c r="L52" s="144"/>
      <c r="P52" s="145"/>
      <c r="T52" s="142"/>
      <c r="U52" s="145"/>
      <c r="V52" s="18"/>
    </row>
    <row r="53" spans="2:22">
      <c r="B53" s="280" t="s">
        <v>139</v>
      </c>
      <c r="C53" s="211">
        <v>0.11149631952851523</v>
      </c>
      <c r="I53" s="141"/>
      <c r="L53" s="144"/>
      <c r="P53" s="145"/>
      <c r="T53" s="142"/>
      <c r="U53" s="145"/>
      <c r="V53" s="18"/>
    </row>
    <row r="54" spans="2:22">
      <c r="B54" s="280" t="s">
        <v>112</v>
      </c>
      <c r="C54" s="211">
        <v>2.9762032679966181E-2</v>
      </c>
      <c r="I54" s="141"/>
      <c r="L54" s="144"/>
      <c r="P54" s="145"/>
      <c r="T54" s="142"/>
      <c r="U54" s="145"/>
      <c r="V54" s="18"/>
    </row>
    <row r="55" spans="2:22">
      <c r="B55" s="280" t="s">
        <v>111</v>
      </c>
      <c r="C55" s="211">
        <v>2.9174821613946026E-2</v>
      </c>
      <c r="I55" s="141"/>
      <c r="L55" s="144"/>
      <c r="P55" s="145"/>
      <c r="T55" s="142"/>
      <c r="U55" s="145"/>
      <c r="V55" s="18"/>
    </row>
    <row r="56" spans="2:22">
      <c r="B56" s="280" t="s">
        <v>106</v>
      </c>
      <c r="C56" s="211">
        <v>1.8888612659151437E-2</v>
      </c>
      <c r="I56" s="141"/>
      <c r="L56" s="144"/>
      <c r="P56" s="145"/>
      <c r="T56" s="142"/>
      <c r="U56" s="145"/>
      <c r="V56" s="18"/>
    </row>
    <row r="57" spans="2:22">
      <c r="B57" s="280" t="s">
        <v>113</v>
      </c>
      <c r="C57" s="211">
        <v>5.0744967113741041E-3</v>
      </c>
      <c r="I57" s="141"/>
      <c r="L57" s="144"/>
      <c r="P57" s="145"/>
      <c r="T57" s="142"/>
      <c r="U57" s="145"/>
      <c r="V57" s="18"/>
    </row>
    <row r="58" spans="2:22">
      <c r="B58" s="280" t="s">
        <v>107</v>
      </c>
      <c r="C58" s="211">
        <v>0</v>
      </c>
      <c r="I58" s="141"/>
      <c r="L58" s="144"/>
      <c r="P58" s="145"/>
      <c r="T58" s="142"/>
      <c r="U58" s="145"/>
      <c r="V58" s="18"/>
    </row>
    <row r="59" spans="2:22">
      <c r="B59" s="280" t="s">
        <v>116</v>
      </c>
      <c r="C59" s="211">
        <v>0</v>
      </c>
      <c r="I59" s="141"/>
      <c r="L59" s="144"/>
      <c r="P59" s="145"/>
      <c r="T59" s="142"/>
      <c r="U59" s="145"/>
      <c r="V59" s="18"/>
    </row>
    <row r="60" spans="2:22">
      <c r="B60" s="280" t="s">
        <v>114</v>
      </c>
      <c r="C60" s="211">
        <v>0</v>
      </c>
      <c r="I60" s="141"/>
      <c r="L60" s="144"/>
      <c r="P60" s="145"/>
      <c r="T60" s="142"/>
      <c r="U60" s="145"/>
      <c r="V60" s="18"/>
    </row>
    <row r="61" spans="2:22">
      <c r="B61" s="280" t="s">
        <v>115</v>
      </c>
      <c r="C61" s="211">
        <v>0</v>
      </c>
      <c r="I61" s="141"/>
      <c r="L61" s="144"/>
      <c r="P61" s="145"/>
      <c r="T61" s="142"/>
      <c r="U61" s="145"/>
      <c r="V61" s="18"/>
    </row>
    <row r="62" spans="2:22" ht="15.75" thickBot="1">
      <c r="B62" s="281" t="s">
        <v>117</v>
      </c>
      <c r="C62" s="326">
        <v>0</v>
      </c>
      <c r="I62" s="141"/>
      <c r="L62" s="144"/>
      <c r="P62" s="145"/>
      <c r="T62" s="142"/>
      <c r="U62" s="145"/>
      <c r="V62" s="18"/>
    </row>
    <row r="63" spans="2:22">
      <c r="C63" s="210">
        <f>SUM(C51:C62)</f>
        <v>0.99999999999999989</v>
      </c>
    </row>
  </sheetData>
  <autoFilter ref="B45:D57" xr:uid="{00000000-0009-0000-0000-000000000000}">
    <sortState xmlns:xlrd2="http://schemas.microsoft.com/office/spreadsheetml/2017/richdata2" ref="B47:D57">
      <sortCondition ref="C46:C57"/>
    </sortState>
  </autoFilter>
  <sortState xmlns:xlrd2="http://schemas.microsoft.com/office/spreadsheetml/2017/richdata2" ref="B10:C42">
    <sortCondition descending="1" ref="C10:C42"/>
  </sortState>
  <mergeCells count="4">
    <mergeCell ref="C2:D2"/>
    <mergeCell ref="B4:H4"/>
    <mergeCell ref="B8:C8"/>
    <mergeCell ref="B49:C49"/>
  </mergeCells>
  <conditionalFormatting sqref="C50 B50:B51 B26:C47">
    <cfRule type="containsBlanks" dxfId="190" priority="4">
      <formula>LEN(TRIM(B26))=0</formula>
    </cfRule>
  </conditionalFormatting>
  <conditionalFormatting sqref="C6:H6">
    <cfRule type="containsBlanks" dxfId="189" priority="3">
      <formula>LEN(TRIM(C6))=0</formula>
    </cfRule>
  </conditionalFormatting>
  <conditionalFormatting sqref="B9:C25">
    <cfRule type="containsBlanks" dxfId="188" priority="2">
      <formula>LEN(TRIM(B9))=0</formula>
    </cfRule>
  </conditionalFormatting>
  <conditionalFormatting sqref="B52:B62">
    <cfRule type="containsBlanks" dxfId="187" priority="1">
      <formula>LEN(TRIM(B52))=0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03530-9866-4FD7-B3E8-7ED72937EB6D}">
  <sheetPr>
    <tabColor rgb="FFFF0000"/>
  </sheetPr>
  <dimension ref="A1:C8"/>
  <sheetViews>
    <sheetView workbookViewId="0">
      <selection activeCell="A45" sqref="A45"/>
    </sheetView>
  </sheetViews>
  <sheetFormatPr defaultRowHeight="15"/>
  <cols>
    <col min="1" max="1" width="14.7109375" bestFit="1" customWidth="1"/>
    <col min="2" max="2" width="9.140625" style="405"/>
    <col min="3" max="3" width="16.140625" style="405" bestFit="1" customWidth="1"/>
  </cols>
  <sheetData>
    <row r="1" spans="1:3">
      <c r="A1" t="s">
        <v>180</v>
      </c>
      <c r="B1" s="405" t="s">
        <v>175</v>
      </c>
      <c r="C1" s="405" t="s">
        <v>131</v>
      </c>
    </row>
    <row r="2" spans="1:3">
      <c r="A2" s="407" t="str">
        <f>'HSU - FACT SHEET'!D6</f>
        <v>YTD</v>
      </c>
      <c r="B2" s="509">
        <f>'HSU - FACT SHEET'!D16</f>
        <v>5.9777638735139815</v>
      </c>
      <c r="C2" s="509">
        <f>'HSU - FACT SHEET'!D17</f>
        <v>6.1748728952811724</v>
      </c>
    </row>
    <row r="3" spans="1:3">
      <c r="A3" s="407" t="str">
        <f>'HSU - FACT SHEET'!D7</f>
        <v>1yr</v>
      </c>
      <c r="B3" s="509">
        <f>'HSU - FACT SHEET'!E16</f>
        <v>78.537257763723346</v>
      </c>
      <c r="C3" s="509">
        <f>'HSU - FACT SHEET'!E17</f>
        <v>56.35</v>
      </c>
    </row>
    <row r="4" spans="1:3">
      <c r="A4" s="407" t="str">
        <f>'HSU - FACT SHEET'!D8</f>
        <v>3yr</v>
      </c>
      <c r="B4" s="509">
        <f>'HSU - FACT SHEET'!F16</f>
        <v>24.53</v>
      </c>
      <c r="C4" s="509">
        <f>'HSU - FACT SHEET'!F17</f>
        <v>16.78</v>
      </c>
    </row>
    <row r="5" spans="1:3">
      <c r="A5" s="407" t="str">
        <f>'HSU - FACT SHEET'!D9</f>
        <v>Since 10/16/2017</v>
      </c>
      <c r="B5" s="509">
        <f>'HSU - FACT SHEET'!G16</f>
        <v>23.565451530362868</v>
      </c>
      <c r="C5" s="509">
        <f>'HSU - FACT SHEET'!G17</f>
        <v>15.779347305394055</v>
      </c>
    </row>
    <row r="6" spans="1:3">
      <c r="A6" s="407" t="str">
        <f>'HSU - FACT SHEET'!D10</f>
        <v>5yr</v>
      </c>
      <c r="B6" s="509">
        <f>'HSU - FACT SHEET'!H16</f>
        <v>19.71</v>
      </c>
      <c r="C6" s="509">
        <f>'HSU - FACT SHEET'!H17</f>
        <v>16.29</v>
      </c>
    </row>
    <row r="7" spans="1:3">
      <c r="A7" s="407" t="str">
        <f>'HSU - FACT SHEET'!D11</f>
        <v>10yr</v>
      </c>
      <c r="B7" s="509">
        <f>'HSU - FACT SHEET'!I16</f>
        <v>12.11</v>
      </c>
      <c r="C7" s="509">
        <f>'HSU - FACT SHEET'!I17</f>
        <v>13.91</v>
      </c>
    </row>
    <row r="8" spans="1:3">
      <c r="A8" s="407" t="str">
        <f>'HSU - FACT SHEET'!D12</f>
        <v>Inception*</v>
      </c>
      <c r="B8" s="509">
        <f>'HSU - FACT SHEET'!J16</f>
        <v>12.48</v>
      </c>
      <c r="C8" s="509">
        <f>'HSU - FACT SHEET'!J17</f>
        <v>11.07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C5C6BB-2E5A-4FF0-AAF6-D5AD5494477E}">
  <sheetPr>
    <tabColor rgb="FFFF0000"/>
  </sheetPr>
  <dimension ref="A1:C54"/>
  <sheetViews>
    <sheetView workbookViewId="0">
      <selection activeCell="A45" sqref="A45"/>
    </sheetView>
  </sheetViews>
  <sheetFormatPr defaultRowHeight="15"/>
  <cols>
    <col min="1" max="1" width="39.140625" bestFit="1" customWidth="1"/>
  </cols>
  <sheetData>
    <row r="1" spans="1:3">
      <c r="A1" t="s">
        <v>174</v>
      </c>
      <c r="B1" t="s">
        <v>181</v>
      </c>
      <c r="C1" t="s">
        <v>179</v>
      </c>
    </row>
    <row r="2" spans="1:3">
      <c r="A2" t="str">
        <f>'HSU - INPUTS'!B10</f>
        <v>Mastercard Inc</v>
      </c>
      <c r="B2" s="407">
        <f>'HSU - INPUTS'!C10</f>
        <v>7.1879043770719964E-2</v>
      </c>
      <c r="C2">
        <v>1</v>
      </c>
    </row>
    <row r="3" spans="1:3">
      <c r="A3" t="str">
        <f>'HSU - INPUTS'!B11</f>
        <v>Apple Inc</v>
      </c>
      <c r="B3" s="407">
        <f>'HSU - INPUTS'!C11</f>
        <v>5.7998828414809217E-2</v>
      </c>
      <c r="C3">
        <v>2</v>
      </c>
    </row>
    <row r="4" spans="1:3">
      <c r="A4" t="str">
        <f>'HSU - INPUTS'!B12</f>
        <v>Visa Inc</v>
      </c>
      <c r="B4" s="407">
        <f>'HSU - INPUTS'!C12</f>
        <v>5.7918729051963457E-2</v>
      </c>
      <c r="C4">
        <v>3</v>
      </c>
    </row>
    <row r="5" spans="1:3">
      <c r="A5" t="str">
        <f>'HSU - INPUTS'!B13</f>
        <v>Amazon.com Inc</v>
      </c>
      <c r="B5" s="407">
        <f>'HSU - INPUTS'!C13</f>
        <v>5.1591299366187747E-2</v>
      </c>
      <c r="C5">
        <v>4</v>
      </c>
    </row>
    <row r="6" spans="1:3">
      <c r="A6" t="str">
        <f>'HSU - INPUTS'!B14</f>
        <v>RH</v>
      </c>
      <c r="B6" s="407">
        <f>'HSU - INPUTS'!C14</f>
        <v>4.7509822510318267E-2</v>
      </c>
      <c r="C6">
        <v>5</v>
      </c>
    </row>
    <row r="7" spans="1:3">
      <c r="A7" t="str">
        <f>'HSU - INPUTS'!B15</f>
        <v>NIKE Inc</v>
      </c>
      <c r="B7" s="407">
        <f>'HSU - INPUTS'!C15</f>
        <v>4.5324470033945345E-2</v>
      </c>
      <c r="C7">
        <v>6</v>
      </c>
    </row>
    <row r="8" spans="1:3">
      <c r="A8" t="str">
        <f>'HSU - INPUTS'!B16</f>
        <v>Alphabet Inc</v>
      </c>
      <c r="B8" s="407">
        <f>'HSU - INPUTS'!C16</f>
        <v>3.6639789765020594E-2</v>
      </c>
      <c r="C8">
        <v>7</v>
      </c>
    </row>
    <row r="9" spans="1:3">
      <c r="A9" t="str">
        <f>'HSU - INPUTS'!B17</f>
        <v>Booking Holdings Inc</v>
      </c>
      <c r="B9" s="407">
        <f>'HSU - INPUTS'!C17</f>
        <v>3.4252647529056421E-2</v>
      </c>
      <c r="C9">
        <v>8</v>
      </c>
    </row>
    <row r="10" spans="1:3">
      <c r="A10" t="str">
        <f>'HSU - INPUTS'!B18</f>
        <v>Chipotle Mexican Grill Inc</v>
      </c>
      <c r="B10" s="407">
        <f>'HSU - INPUTS'!C18</f>
        <v>3.394380121644841E-2</v>
      </c>
      <c r="C10">
        <v>9</v>
      </c>
    </row>
    <row r="11" spans="1:3">
      <c r="A11" t="str">
        <f>'HSU - INPUTS'!B19</f>
        <v>Shake Shack Inc</v>
      </c>
      <c r="B11" s="407">
        <f>'HSU - INPUTS'!C19</f>
        <v>3.384904865261365E-2</v>
      </c>
      <c r="C11">
        <v>10</v>
      </c>
    </row>
    <row r="12" spans="1:3">
      <c r="A12" t="str">
        <f>'HSU - INPUTS'!B20</f>
        <v>Expedia Group Inc.</v>
      </c>
      <c r="B12" s="407">
        <f>'HSU - INPUTS'!C20</f>
        <v>3.3739459606388945E-2</v>
      </c>
      <c r="C12">
        <v>11</v>
      </c>
    </row>
    <row r="13" spans="1:3">
      <c r="A13" t="str">
        <f>'HSU - INPUTS'!B21</f>
        <v>Microsoft Corporation</v>
      </c>
      <c r="B13" s="407">
        <f>'HSU - INPUTS'!C21</f>
        <v>3.2053903994069238E-2</v>
      </c>
      <c r="C13">
        <v>12</v>
      </c>
    </row>
    <row r="14" spans="1:3">
      <c r="A14" t="str">
        <f>'HSU - INPUTS'!B22</f>
        <v>Target Corporation</v>
      </c>
      <c r="B14" s="407">
        <f>'HSU - INPUTS'!C22</f>
        <v>3.1546331024534829E-2</v>
      </c>
      <c r="C14">
        <v>13</v>
      </c>
    </row>
    <row r="15" spans="1:3">
      <c r="A15" t="str">
        <f>'HSU - INPUTS'!B23</f>
        <v>Tencent Holdings Ltd.</v>
      </c>
      <c r="B15" s="407">
        <f>'HSU - INPUTS'!C23</f>
        <v>3.0801309281664985E-2</v>
      </c>
      <c r="C15">
        <v>14</v>
      </c>
    </row>
    <row r="16" spans="1:3">
      <c r="A16" t="str">
        <f>'HSU - INPUTS'!B24</f>
        <v>Marriott International Inc.</v>
      </c>
      <c r="B16" s="407">
        <f>'HSU - INPUTS'!C24</f>
        <v>2.9940229737242693E-2</v>
      </c>
      <c r="C16">
        <v>15</v>
      </c>
    </row>
    <row r="17" spans="1:3">
      <c r="A17" t="str">
        <f>'HSU - INPUTS'!B25</f>
        <v>Southwest Airlines Company</v>
      </c>
      <c r="B17" s="407">
        <f>'HSU - INPUTS'!C25</f>
        <v>2.9174821613946026E-2</v>
      </c>
      <c r="C17">
        <v>16</v>
      </c>
    </row>
    <row r="18" spans="1:3">
      <c r="A18" t="str">
        <f>'HSU - INPUTS'!B26</f>
        <v>Hilton Worldwide Holdings Inc.</v>
      </c>
      <c r="B18" s="407">
        <f>'HSU - INPUTS'!C26</f>
        <v>2.9036282437343568E-2</v>
      </c>
      <c r="C18">
        <v>17</v>
      </c>
    </row>
    <row r="19" spans="1:3">
      <c r="A19" t="str">
        <f>'HSU - INPUTS'!B27</f>
        <v>Spotify Technology S.A.</v>
      </c>
      <c r="B19" s="407">
        <f>'HSU - INPUTS'!C27</f>
        <v>2.2283448288983942E-2</v>
      </c>
      <c r="C19">
        <v>18</v>
      </c>
    </row>
    <row r="20" spans="1:3">
      <c r="A20" t="str">
        <f>'HSU - INPUTS'!B28</f>
        <v>Capri Holdings Ltd.</v>
      </c>
      <c r="B20" s="407">
        <f>'HSU - INPUTS'!C28</f>
        <v>2.2181215001658428E-2</v>
      </c>
      <c r="C20">
        <v>19</v>
      </c>
    </row>
    <row r="21" spans="1:3">
      <c r="A21" t="str">
        <f>'HSU - INPUTS'!B29</f>
        <v>MercadoLibre Inc.</v>
      </c>
      <c r="B21" s="407">
        <f>'HSU - INPUTS'!C29</f>
        <v>2.19676299322814E-2</v>
      </c>
      <c r="C21">
        <v>20</v>
      </c>
    </row>
    <row r="22" spans="1:3">
      <c r="A22" t="str">
        <f>'HSU - INPUTS'!B30</f>
        <v>Nintendo Company Ltd.</v>
      </c>
      <c r="B22" s="407">
        <f>'HSU - INPUTS'!C30</f>
        <v>2.177177219284571E-2</v>
      </c>
      <c r="C22">
        <v>21</v>
      </c>
    </row>
    <row r="23" spans="1:3">
      <c r="A23" t="str">
        <f>'HSU - INPUTS'!B31</f>
        <v>Goldman Sachs Group Inc. (The)</v>
      </c>
      <c r="B23" s="407">
        <f>'HSU - INPUTS'!C31</f>
        <v>2.0231399830427311E-2</v>
      </c>
      <c r="C23">
        <v>22</v>
      </c>
    </row>
    <row r="24" spans="1:3">
      <c r="A24" t="str">
        <f>'HSU - INPUTS'!B32</f>
        <v>Costco Wholesale Corporation</v>
      </c>
      <c r="B24" s="407">
        <f>'HSU - INPUTS'!C32</f>
        <v>1.8888612659151437E-2</v>
      </c>
      <c r="C24">
        <v>23</v>
      </c>
    </row>
    <row r="25" spans="1:3">
      <c r="A25" t="str">
        <f>'HSU - INPUTS'!B33</f>
        <v>Airbnb Inc.</v>
      </c>
      <c r="B25" s="407">
        <f>'HSU - INPUTS'!C33</f>
        <v>1.8190017467303126E-2</v>
      </c>
      <c r="C25">
        <v>24</v>
      </c>
    </row>
    <row r="26" spans="1:3">
      <c r="A26" t="str">
        <f>'HSU - INPUTS'!B34</f>
        <v>Peloton Interactive Inc.</v>
      </c>
      <c r="B26" s="407">
        <f>'HSU - INPUTS'!C34</f>
        <v>1.7908161056185673E-2</v>
      </c>
      <c r="C26">
        <v>25</v>
      </c>
    </row>
    <row r="27" spans="1:3">
      <c r="A27" t="str">
        <f>'HSU - INPUTS'!B35</f>
        <v>Square Inc.</v>
      </c>
      <c r="B27" s="407">
        <f>'HSU - INPUTS'!C35</f>
        <v>1.760251726752211E-2</v>
      </c>
      <c r="C27">
        <v>26</v>
      </c>
    </row>
    <row r="28" spans="1:3">
      <c r="A28" t="str">
        <f>'HSU - INPUTS'!B36</f>
        <v>Shopify Inc.</v>
      </c>
      <c r="B28" s="407">
        <f>'HSU - INPUTS'!C36</f>
        <v>1.6091218774929968E-2</v>
      </c>
      <c r="C28">
        <v>27</v>
      </c>
    </row>
    <row r="29" spans="1:3">
      <c r="A29" t="str">
        <f>'HSU - INPUTS'!B37</f>
        <v>LVMH Moet Hennessy Louis Vuitton S.E.</v>
      </c>
      <c r="B29" s="407">
        <f>'HSU - INPUTS'!C37</f>
        <v>1.4757583177242573E-2</v>
      </c>
      <c r="C29">
        <v>28</v>
      </c>
    </row>
    <row r="30" spans="1:3">
      <c r="A30" t="str">
        <f>'HSU - INPUTS'!B38</f>
        <v>Afterpay Ltd.</v>
      </c>
      <c r="B30" s="407">
        <f>'HSU - INPUTS'!C38</f>
        <v>1.4106787186694052E-2</v>
      </c>
      <c r="C30">
        <v>29</v>
      </c>
    </row>
    <row r="31" spans="1:3">
      <c r="A31" t="str">
        <f>'HSU - INPUTS'!B39</f>
        <v>Caesars Entertainment Inc.</v>
      </c>
      <c r="B31" s="407">
        <f>'HSU - INPUTS'!C39</f>
        <v>1.339234501446444E-2</v>
      </c>
      <c r="C31">
        <v>30</v>
      </c>
    </row>
    <row r="32" spans="1:3">
      <c r="A32" t="str">
        <f>'HSU - INPUTS'!B40</f>
        <v>Tesla Inc.</v>
      </c>
      <c r="B32" s="407">
        <f>'HSU - INPUTS'!C40</f>
        <v>1.3297534256334596E-2</v>
      </c>
      <c r="C32">
        <v>31</v>
      </c>
    </row>
    <row r="33" spans="1:3">
      <c r="A33" t="str">
        <f>'HSU - INPUTS'!B41</f>
        <v>PayPal Holdings Inc.</v>
      </c>
      <c r="B33" s="407">
        <f>'HSU - INPUTS'!C41</f>
        <v>1.2629458235573932E-2</v>
      </c>
      <c r="C33">
        <v>32</v>
      </c>
    </row>
    <row r="34" spans="1:3">
      <c r="A34" t="str">
        <f>'HSU - INPUTS'!B42</f>
        <v>Lululemon Athletica Inc.</v>
      </c>
      <c r="B34" s="407">
        <f>'HSU - INPUTS'!C42</f>
        <v>1.225365185183672E-2</v>
      </c>
      <c r="C34">
        <v>33</v>
      </c>
    </row>
    <row r="35" spans="1:3">
      <c r="A35" t="str">
        <f>'HSU - INPUTS'!B43</f>
        <v>DraftKings Inc.</v>
      </c>
      <c r="B35" s="407">
        <f>'HSU - INPUTS'!C43</f>
        <v>1.1270703529840194E-2</v>
      </c>
      <c r="C35">
        <v>34</v>
      </c>
    </row>
    <row r="36" spans="1:3">
      <c r="A36" t="str">
        <f>'HSU - INPUTS'!B44</f>
        <v>American Express Company</v>
      </c>
      <c r="B36" s="407">
        <f>'HSU - INPUTS'!C44</f>
        <v>9.5306328495388705E-3</v>
      </c>
      <c r="C36">
        <v>35</v>
      </c>
    </row>
    <row r="37" spans="1:3">
      <c r="A37" t="str">
        <f>'HSU - INPUTS'!B45</f>
        <v>Starbucks Corporation</v>
      </c>
      <c r="B37" s="407">
        <f>'HSU - INPUTS'!C45</f>
        <v>9.3709967095379817E-3</v>
      </c>
      <c r="C37">
        <v>36</v>
      </c>
    </row>
    <row r="38" spans="1:3">
      <c r="A38" t="str">
        <f>'HSU - INPUTS'!B46</f>
        <v>Cash</v>
      </c>
      <c r="B38" s="407">
        <f>'HSU - INPUTS'!C46</f>
        <v>5.0744967113741041E-3</v>
      </c>
      <c r="C38">
        <v>37</v>
      </c>
    </row>
    <row r="39" spans="1:3">
      <c r="B39" s="407"/>
    </row>
    <row r="40" spans="1:3">
      <c r="B40" s="407"/>
    </row>
    <row r="41" spans="1:3">
      <c r="B41" s="407"/>
    </row>
    <row r="42" spans="1:3">
      <c r="B42" s="407"/>
    </row>
    <row r="43" spans="1:3">
      <c r="B43" s="407"/>
    </row>
    <row r="44" spans="1:3">
      <c r="B44" s="407"/>
    </row>
    <row r="45" spans="1:3">
      <c r="B45" s="407"/>
    </row>
    <row r="46" spans="1:3">
      <c r="B46" s="407"/>
    </row>
    <row r="47" spans="1:3">
      <c r="B47" s="407"/>
    </row>
    <row r="48" spans="1:3">
      <c r="B48" s="407"/>
    </row>
    <row r="49" spans="2:2">
      <c r="B49" s="407"/>
    </row>
    <row r="50" spans="2:2">
      <c r="B50" s="407"/>
    </row>
    <row r="51" spans="2:2">
      <c r="B51" s="407"/>
    </row>
    <row r="52" spans="2:2">
      <c r="B52" s="407"/>
    </row>
    <row r="53" spans="2:2">
      <c r="B53" s="407"/>
    </row>
    <row r="54" spans="2:2">
      <c r="B54" s="407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29CEA-2083-4992-B23E-39837625776A}">
  <sheetPr>
    <tabColor rgb="FFFF0000"/>
  </sheetPr>
  <dimension ref="A1:C18"/>
  <sheetViews>
    <sheetView workbookViewId="0">
      <selection activeCell="A45" sqref="A45"/>
    </sheetView>
  </sheetViews>
  <sheetFormatPr defaultRowHeight="15"/>
  <cols>
    <col min="1" max="1" width="22.5703125" bestFit="1" customWidth="1"/>
    <col min="2" max="2" width="9.140625" style="409"/>
  </cols>
  <sheetData>
    <row r="1" spans="1:3">
      <c r="A1" t="s">
        <v>174</v>
      </c>
      <c r="B1" s="409" t="s">
        <v>181</v>
      </c>
      <c r="C1" t="s">
        <v>179</v>
      </c>
    </row>
    <row r="2" spans="1:3">
      <c r="A2" s="408" t="str">
        <f>'HSU - FACT SHEET'!N30</f>
        <v>Consumer Discretionary</v>
      </c>
      <c r="B2" s="409">
        <f>'HSU - FACT SHEET'!O30*100</f>
        <v>52.532323011076507</v>
      </c>
      <c r="C2">
        <v>1</v>
      </c>
    </row>
    <row r="3" spans="1:3">
      <c r="A3" s="408" t="str">
        <f>'HSU - FACT SHEET'!N31</f>
        <v>Information Technology</v>
      </c>
      <c r="B3" s="409">
        <f>'HSU - FACT SHEET'!O31*100</f>
        <v>28.028048669628191</v>
      </c>
      <c r="C3">
        <v>2</v>
      </c>
    </row>
    <row r="4" spans="1:3">
      <c r="A4" s="408" t="str">
        <f>'HSU - FACT SHEET'!N32</f>
        <v>Communication Services</v>
      </c>
      <c r="B4" s="409">
        <f>'HSU - FACT SHEET'!O32*100</f>
        <v>11.149631952851523</v>
      </c>
      <c r="C4">
        <v>3</v>
      </c>
    </row>
    <row r="5" spans="1:3">
      <c r="A5" s="408" t="str">
        <f>'HSU - FACT SHEET'!N33</f>
        <v>Financials</v>
      </c>
      <c r="B5" s="409">
        <f>'HSU - FACT SHEET'!O33*100</f>
        <v>2.9762032679966182</v>
      </c>
      <c r="C5">
        <v>4</v>
      </c>
    </row>
    <row r="6" spans="1:3">
      <c r="A6" s="408" t="str">
        <f>'HSU - FACT SHEET'!N34</f>
        <v>Industrials</v>
      </c>
      <c r="B6" s="409">
        <f>'HSU - FACT SHEET'!O34*100</f>
        <v>2.9174821613946027</v>
      </c>
      <c r="C6">
        <v>5</v>
      </c>
    </row>
    <row r="7" spans="1:3">
      <c r="A7" s="408" t="str">
        <f>'HSU - FACT SHEET'!N35</f>
        <v>Consumer Staples</v>
      </c>
      <c r="B7" s="409">
        <f>'HSU - FACT SHEET'!O35*100</f>
        <v>1.8888612659151438</v>
      </c>
      <c r="C7">
        <v>6</v>
      </c>
    </row>
    <row r="8" spans="1:3">
      <c r="A8" s="408" t="str">
        <f>'HSU - FACT SHEET'!N36</f>
        <v>Cash</v>
      </c>
      <c r="B8" s="409">
        <f>'HSU - FACT SHEET'!O36*100</f>
        <v>0.50744967113741046</v>
      </c>
      <c r="C8">
        <v>7</v>
      </c>
    </row>
    <row r="9" spans="1:3">
      <c r="A9" s="408" t="str">
        <f>'HSU - FACT SHEET'!N37</f>
        <v>Health Care</v>
      </c>
      <c r="B9" s="409">
        <f>'HSU - FACT SHEET'!O37*100</f>
        <v>0</v>
      </c>
      <c r="C9">
        <v>8</v>
      </c>
    </row>
    <row r="10" spans="1:3">
      <c r="A10" s="408" t="str">
        <f>'HSU - FACT SHEET'!N38</f>
        <v>Materials</v>
      </c>
      <c r="B10" s="409">
        <f>'HSU - FACT SHEET'!O38*100</f>
        <v>0</v>
      </c>
      <c r="C10">
        <v>9</v>
      </c>
    </row>
    <row r="11" spans="1:3">
      <c r="A11" s="408" t="str">
        <f>'HSU - FACT SHEET'!N39</f>
        <v>Real Estate</v>
      </c>
      <c r="B11" s="409">
        <f>'HSU - FACT SHEET'!O39*100</f>
        <v>0</v>
      </c>
      <c r="C11">
        <v>10</v>
      </c>
    </row>
    <row r="12" spans="1:3">
      <c r="A12" s="408"/>
    </row>
    <row r="13" spans="1:3">
      <c r="A13" s="408"/>
    </row>
    <row r="14" spans="1:3">
      <c r="A14" s="408"/>
    </row>
    <row r="15" spans="1:3">
      <c r="A15" s="408"/>
    </row>
    <row r="16" spans="1:3">
      <c r="A16" s="408"/>
    </row>
    <row r="17" spans="1:1">
      <c r="A17" s="408"/>
    </row>
    <row r="18" spans="1:1">
      <c r="A18" s="408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8F9A6-1040-4054-909F-F2DEF7051071}">
  <sheetPr>
    <tabColor rgb="FFFF0000"/>
  </sheetPr>
  <dimension ref="A1:C5"/>
  <sheetViews>
    <sheetView workbookViewId="0">
      <selection activeCell="A45" sqref="A45"/>
    </sheetView>
  </sheetViews>
  <sheetFormatPr defaultRowHeight="15"/>
  <cols>
    <col min="1" max="1" width="23" bestFit="1" customWidth="1"/>
    <col min="2" max="2" width="9.140625" style="409"/>
  </cols>
  <sheetData>
    <row r="1" spans="1:3">
      <c r="A1" t="s">
        <v>174</v>
      </c>
      <c r="B1" s="409" t="s">
        <v>181</v>
      </c>
      <c r="C1" t="s">
        <v>179</v>
      </c>
    </row>
    <row r="2" spans="1:3">
      <c r="A2" t="str">
        <f>'HSU - FACT SHEET'!Q37</f>
        <v>North America</v>
      </c>
      <c r="B2" s="510">
        <f>'HSU - FACT SHEET'!R37*100</f>
        <v>89.61</v>
      </c>
      <c r="C2">
        <v>1</v>
      </c>
    </row>
    <row r="3" spans="1:3">
      <c r="A3" t="str">
        <f>'HSU - FACT SHEET'!Q38</f>
        <v>Western Europe</v>
      </c>
      <c r="B3" s="510">
        <f>'HSU - FACT SHEET'!R38*100</f>
        <v>1.48</v>
      </c>
      <c r="C3">
        <v>2</v>
      </c>
    </row>
    <row r="4" spans="1:3">
      <c r="A4" t="str">
        <f>'HSU - FACT SHEET'!Q39</f>
        <v>Asia Pacific</v>
      </c>
      <c r="B4" s="510">
        <f>'HSU - FACT SHEET'!R39*100</f>
        <v>6.7</v>
      </c>
      <c r="C4">
        <v>3</v>
      </c>
    </row>
    <row r="5" spans="1:3">
      <c r="A5" t="str">
        <f>'HSU - FACT SHEET'!Q40</f>
        <v>South &amp; Central America</v>
      </c>
      <c r="B5" s="510">
        <f>'HSU - FACT SHEET'!R40*100</f>
        <v>2.21</v>
      </c>
      <c r="C5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Z284"/>
  <sheetViews>
    <sheetView zoomScale="120" zoomScaleNormal="120" workbookViewId="0">
      <pane ySplit="2" topLeftCell="A203" activePane="bottomLeft" state="frozen"/>
      <selection pane="bottomLeft" activeCell="K226" sqref="K226"/>
    </sheetView>
  </sheetViews>
  <sheetFormatPr defaultColWidth="8.85546875" defaultRowHeight="15" outlineLevelRow="1"/>
  <cols>
    <col min="1" max="1" width="7.42578125" bestFit="1" customWidth="1"/>
    <col min="2" max="2" width="21.85546875" style="23" bestFit="1" customWidth="1"/>
    <col min="3" max="3" width="11" style="91" bestFit="1" customWidth="1"/>
    <col min="4" max="6" width="9.85546875" style="91" bestFit="1" customWidth="1"/>
    <col min="7" max="7" width="4" style="174" customWidth="1"/>
    <col min="8" max="8" width="8.7109375" style="169" bestFit="1" customWidth="1"/>
    <col min="9" max="9" width="1.42578125" style="22" customWidth="1"/>
    <col min="10" max="10" width="6.7109375" style="21" customWidth="1"/>
    <col min="11" max="11" width="6.7109375" style="20" customWidth="1"/>
    <col min="12" max="12" width="7.28515625" style="20" bestFit="1" customWidth="1"/>
    <col min="13" max="13" width="6.7109375" style="19" customWidth="1"/>
    <col min="14" max="14" width="0.7109375" style="18" customWidth="1"/>
    <col min="15" max="15" width="7.7109375" style="17" customWidth="1"/>
    <col min="16" max="17" width="7.7109375" style="4" customWidth="1"/>
    <col min="18" max="18" width="7.7109375" style="16" customWidth="1"/>
    <col min="19" max="19" width="0.7109375" style="13" customWidth="1"/>
    <col min="20" max="20" width="7.5703125" style="15" bestFit="1" customWidth="1"/>
    <col min="21" max="22" width="7" style="4" customWidth="1"/>
    <col min="23" max="23" width="7" style="14" customWidth="1"/>
    <col min="24" max="24" width="0.7109375" style="13" customWidth="1"/>
    <col min="25" max="25" width="6.7109375" style="6" customWidth="1"/>
    <col min="26" max="27" width="6.7109375" style="4" customWidth="1"/>
    <col min="28" max="28" width="6.7109375" style="5" customWidth="1"/>
    <col min="29" max="29" width="0.7109375" style="13" customWidth="1"/>
    <col min="30" max="30" width="6.7109375" style="6" customWidth="1"/>
    <col min="31" max="32" width="6.7109375" style="4" customWidth="1"/>
    <col min="33" max="33" width="6.7109375" style="5" customWidth="1"/>
    <col min="34" max="34" width="3.5703125" style="4" customWidth="1"/>
    <col min="35" max="35" width="6.7109375" style="12" bestFit="1" customWidth="1"/>
    <col min="36" max="37" width="6.7109375" style="4" bestFit="1" customWidth="1"/>
    <col min="38" max="38" width="6.7109375" style="11" bestFit="1" customWidth="1"/>
    <col min="39" max="39" width="0.7109375" style="4" customWidth="1"/>
    <col min="40" max="40" width="7.5703125" style="12" bestFit="1" customWidth="1"/>
    <col min="41" max="41" width="7.5703125" style="4" bestFit="1" customWidth="1"/>
    <col min="42" max="42" width="6.7109375" style="4" bestFit="1" customWidth="1"/>
    <col min="43" max="43" width="6.7109375" style="11" bestFit="1" customWidth="1"/>
    <col min="44" max="44" width="0.7109375" style="7" customWidth="1"/>
    <col min="45" max="45" width="6.140625" style="10" bestFit="1" customWidth="1"/>
    <col min="46" max="46" width="6" style="2" bestFit="1" customWidth="1"/>
    <col min="47" max="47" width="7.42578125" style="2" bestFit="1" customWidth="1"/>
    <col min="48" max="48" width="6" style="1" bestFit="1" customWidth="1"/>
    <col min="49" max="49" width="0.7109375" style="7" customWidth="1"/>
    <col min="50" max="50" width="6.140625" style="9" bestFit="1" customWidth="1"/>
    <col min="51" max="52" width="6.42578125" style="4" customWidth="1"/>
    <col min="53" max="53" width="6" style="8" bestFit="1" customWidth="1"/>
    <col min="54" max="54" width="0.7109375" style="7" customWidth="1"/>
    <col min="55" max="55" width="6.7109375" style="9" bestFit="1" customWidth="1"/>
    <col min="56" max="56" width="6.7109375" style="4" bestFit="1" customWidth="1"/>
    <col min="57" max="57" width="7.5703125" style="4" bestFit="1" customWidth="1"/>
    <col min="58" max="58" width="6.7109375" style="8" bestFit="1" customWidth="1"/>
    <col min="59" max="59" width="0.7109375" style="7" customWidth="1"/>
    <col min="60" max="60" width="6.140625" style="6" bestFit="1" customWidth="1"/>
    <col min="61" max="62" width="6.140625" style="4" bestFit="1" customWidth="1"/>
    <col min="63" max="63" width="6.140625" style="5" bestFit="1" customWidth="1"/>
    <col min="64" max="64" width="0.7109375" style="4" customWidth="1"/>
    <col min="65" max="65" width="6.5703125" style="3" bestFit="1" customWidth="1"/>
    <col min="66" max="67" width="6.5703125" style="2" bestFit="1" customWidth="1"/>
    <col min="68" max="68" width="6.5703125" style="1" bestFit="1" customWidth="1"/>
    <col min="69" max="69" width="0.7109375" style="7" customWidth="1"/>
    <col min="70" max="70" width="6.7109375" style="6" bestFit="1" customWidth="1"/>
    <col min="71" max="72" width="6.7109375" style="4" bestFit="1" customWidth="1"/>
    <col min="73" max="73" width="6.7109375" style="5" bestFit="1" customWidth="1"/>
    <col min="74" max="74" width="0.7109375" style="4" customWidth="1"/>
    <col min="75" max="75" width="6.140625" style="3" bestFit="1" customWidth="1"/>
    <col min="76" max="76" width="6" style="2" bestFit="1" customWidth="1"/>
    <col min="77" max="77" width="6.7109375" style="2" bestFit="1" customWidth="1"/>
    <col min="78" max="78" width="6" style="1" bestFit="1" customWidth="1"/>
  </cols>
  <sheetData>
    <row r="1" spans="1:78">
      <c r="A1" s="198" t="s">
        <v>75</v>
      </c>
      <c r="H1" s="163"/>
      <c r="I1" s="95"/>
      <c r="J1" s="551" t="s">
        <v>48</v>
      </c>
      <c r="K1" s="552"/>
      <c r="L1" s="552"/>
      <c r="M1" s="552"/>
      <c r="N1" s="94"/>
      <c r="O1" s="555" t="s">
        <v>47</v>
      </c>
      <c r="P1" s="556"/>
      <c r="Q1" s="556"/>
      <c r="R1" s="556"/>
      <c r="S1" s="94"/>
      <c r="T1" s="555" t="s">
        <v>46</v>
      </c>
      <c r="U1" s="556"/>
      <c r="V1" s="556"/>
      <c r="W1" s="557"/>
      <c r="X1" s="94"/>
      <c r="Y1" s="551" t="s">
        <v>45</v>
      </c>
      <c r="Z1" s="552"/>
      <c r="AA1" s="552"/>
      <c r="AB1" s="553"/>
      <c r="AC1" s="94"/>
      <c r="AD1" s="551" t="s">
        <v>44</v>
      </c>
      <c r="AE1" s="552"/>
      <c r="AF1" s="552"/>
      <c r="AG1" s="553"/>
      <c r="AH1" s="7"/>
      <c r="AI1" s="548" t="s">
        <v>43</v>
      </c>
      <c r="AJ1" s="549"/>
      <c r="AK1" s="549"/>
      <c r="AL1" s="550"/>
      <c r="AM1" s="93"/>
      <c r="AN1" s="548" t="s">
        <v>42</v>
      </c>
      <c r="AO1" s="549"/>
      <c r="AP1" s="549"/>
      <c r="AQ1" s="550"/>
      <c r="AS1" s="545" t="s">
        <v>41</v>
      </c>
      <c r="AT1" s="546"/>
      <c r="AU1" s="546"/>
      <c r="AV1" s="547"/>
      <c r="AX1" s="548" t="s">
        <v>40</v>
      </c>
      <c r="AY1" s="549"/>
      <c r="AZ1" s="549"/>
      <c r="BA1" s="550"/>
      <c r="BC1" s="548" t="s">
        <v>39</v>
      </c>
      <c r="BD1" s="549"/>
      <c r="BE1" s="549"/>
      <c r="BF1" s="550"/>
      <c r="BH1" s="551" t="s">
        <v>38</v>
      </c>
      <c r="BI1" s="552"/>
      <c r="BJ1" s="552"/>
      <c r="BK1" s="553"/>
      <c r="BL1" s="7"/>
      <c r="BM1" s="545" t="s">
        <v>37</v>
      </c>
      <c r="BN1" s="546"/>
      <c r="BO1" s="546"/>
      <c r="BP1" s="547"/>
      <c r="BR1" s="551" t="s">
        <v>36</v>
      </c>
      <c r="BS1" s="552"/>
      <c r="BT1" s="552"/>
      <c r="BU1" s="553"/>
      <c r="BV1" s="7"/>
      <c r="BW1" s="545" t="s">
        <v>35</v>
      </c>
      <c r="BX1" s="546"/>
      <c r="BY1" s="546"/>
      <c r="BZ1" s="547"/>
    </row>
    <row r="2" spans="1:78" s="126" customFormat="1">
      <c r="A2"/>
      <c r="B2" s="23"/>
      <c r="C2" s="170" t="s">
        <v>71</v>
      </c>
      <c r="D2" s="170" t="s">
        <v>72</v>
      </c>
      <c r="E2" s="171" t="s">
        <v>73</v>
      </c>
      <c r="F2" s="172" t="s">
        <v>83</v>
      </c>
      <c r="G2" s="174"/>
      <c r="H2" s="164"/>
      <c r="I2" s="127"/>
      <c r="J2" s="128" t="str">
        <f>C2</f>
        <v>HSUAX</v>
      </c>
      <c r="K2" s="129" t="str">
        <f>D2</f>
        <v>HSUTX</v>
      </c>
      <c r="L2" s="130" t="str">
        <f>$E$2</f>
        <v>SP400</v>
      </c>
      <c r="M2" s="131" t="str">
        <f>F2</f>
        <v>SP500</v>
      </c>
      <c r="N2" s="132"/>
      <c r="O2" s="122" t="str">
        <f>$J$2</f>
        <v>HSUAX</v>
      </c>
      <c r="P2" s="123" t="str">
        <f>$K$2</f>
        <v>HSUTX</v>
      </c>
      <c r="Q2" s="124" t="str">
        <f>$E$2</f>
        <v>SP400</v>
      </c>
      <c r="R2" s="133" t="str">
        <f>$F$2</f>
        <v>SP500</v>
      </c>
      <c r="S2" s="134"/>
      <c r="T2" s="122" t="str">
        <f>$J$2</f>
        <v>HSUAX</v>
      </c>
      <c r="U2" s="123" t="str">
        <f>$K$2</f>
        <v>HSUTX</v>
      </c>
      <c r="V2" s="135" t="str">
        <f>L2</f>
        <v>SP400</v>
      </c>
      <c r="W2" s="133" t="str">
        <f>R2</f>
        <v>SP500</v>
      </c>
      <c r="X2" s="134"/>
      <c r="Y2" s="122" t="str">
        <f>$J$2</f>
        <v>HSUAX</v>
      </c>
      <c r="Z2" s="123" t="str">
        <f>$K$2</f>
        <v>HSUTX</v>
      </c>
      <c r="AA2" s="135" t="str">
        <f>V2</f>
        <v>SP400</v>
      </c>
      <c r="AB2" s="133" t="str">
        <f>W2</f>
        <v>SP500</v>
      </c>
      <c r="AC2" s="132"/>
      <c r="AD2" s="122" t="str">
        <f>$J$2</f>
        <v>HSUAX</v>
      </c>
      <c r="AE2" s="123" t="str">
        <f>$K$2</f>
        <v>HSUTX</v>
      </c>
      <c r="AF2" s="135" t="str">
        <f>AA2</f>
        <v>SP400</v>
      </c>
      <c r="AG2" s="125" t="s">
        <v>9</v>
      </c>
      <c r="AH2" s="136"/>
      <c r="AI2" s="122" t="str">
        <f>AD2</f>
        <v>HSUAX</v>
      </c>
      <c r="AJ2" s="123" t="str">
        <f>AE2</f>
        <v>HSUTX</v>
      </c>
      <c r="AK2" s="135" t="str">
        <f>AF2</f>
        <v>SP400</v>
      </c>
      <c r="AL2" s="125" t="str">
        <f>AG2</f>
        <v>BENCH</v>
      </c>
      <c r="AM2" s="137"/>
      <c r="AN2" s="122" t="str">
        <f>AI2</f>
        <v>HSUAX</v>
      </c>
      <c r="AO2" s="123" t="str">
        <f>AJ2</f>
        <v>HSUTX</v>
      </c>
      <c r="AP2" s="135" t="str">
        <f>AK2</f>
        <v>SP400</v>
      </c>
      <c r="AQ2" s="125" t="str">
        <f>AL2</f>
        <v>BENCH</v>
      </c>
      <c r="AR2" s="138"/>
      <c r="AS2" s="122" t="str">
        <f>$J$2</f>
        <v>HSUAX</v>
      </c>
      <c r="AT2" s="123" t="str">
        <f>$K$2</f>
        <v>HSUTX</v>
      </c>
      <c r="AU2" s="124" t="str">
        <f>$E$2</f>
        <v>SP400</v>
      </c>
      <c r="AV2" s="133" t="str">
        <f>$F$2</f>
        <v>SP500</v>
      </c>
      <c r="AW2" s="136"/>
      <c r="AX2" s="122" t="str">
        <f>$J$2</f>
        <v>HSUAX</v>
      </c>
      <c r="AY2" s="123" t="str">
        <f>$K$2</f>
        <v>HSUTX</v>
      </c>
      <c r="AZ2" s="124" t="str">
        <f>$E$2</f>
        <v>SP400</v>
      </c>
      <c r="BA2" s="125" t="s">
        <v>9</v>
      </c>
      <c r="BB2" s="137"/>
      <c r="BC2" s="122" t="str">
        <f>$J$2</f>
        <v>HSUAX</v>
      </c>
      <c r="BD2" s="123" t="str">
        <f>$K$2</f>
        <v>HSUTX</v>
      </c>
      <c r="BE2" s="124" t="str">
        <f>$E$2</f>
        <v>SP400</v>
      </c>
      <c r="BF2" s="125" t="s">
        <v>9</v>
      </c>
      <c r="BG2" s="138"/>
      <c r="BH2" s="122" t="str">
        <f>$J$2</f>
        <v>HSUAX</v>
      </c>
      <c r="BI2" s="123" t="str">
        <f>$K$2</f>
        <v>HSUTX</v>
      </c>
      <c r="BJ2" s="124" t="str">
        <f>$E$2</f>
        <v>SP400</v>
      </c>
      <c r="BK2" s="125" t="s">
        <v>9</v>
      </c>
      <c r="BL2" s="136"/>
      <c r="BM2" s="122" t="str">
        <f>$J$2</f>
        <v>HSUAX</v>
      </c>
      <c r="BN2" s="123" t="str">
        <f>$K$2</f>
        <v>HSUTX</v>
      </c>
      <c r="BO2" s="124" t="str">
        <f>$E$2</f>
        <v>SP400</v>
      </c>
      <c r="BP2" s="125" t="s">
        <v>9</v>
      </c>
      <c r="BQ2" s="137"/>
      <c r="BR2" s="122" t="str">
        <f>$J$2</f>
        <v>HSUAX</v>
      </c>
      <c r="BS2" s="123" t="str">
        <f>$K$2</f>
        <v>HSUTX</v>
      </c>
      <c r="BT2" s="124" t="str">
        <f>$E$2</f>
        <v>SP400</v>
      </c>
      <c r="BU2" s="125" t="s">
        <v>9</v>
      </c>
      <c r="BV2" s="137"/>
      <c r="BW2" s="122" t="str">
        <f>$J$2</f>
        <v>HSUAX</v>
      </c>
      <c r="BX2" s="123" t="str">
        <f>$K$2</f>
        <v>HSUTX</v>
      </c>
      <c r="BY2" s="124" t="str">
        <f>$E$2</f>
        <v>SP400</v>
      </c>
      <c r="BZ2" s="125" t="s">
        <v>9</v>
      </c>
    </row>
    <row r="3" spans="1:78">
      <c r="B3" s="84" t="s">
        <v>34</v>
      </c>
      <c r="C3" s="558" t="s">
        <v>84</v>
      </c>
      <c r="D3" s="559"/>
      <c r="E3" s="559"/>
      <c r="F3" s="560"/>
      <c r="H3" s="165">
        <f>C5</f>
        <v>37528</v>
      </c>
      <c r="I3" s="74"/>
      <c r="J3" s="92"/>
      <c r="K3" s="89"/>
      <c r="L3" s="89"/>
      <c r="M3" s="41"/>
      <c r="N3"/>
      <c r="O3" s="230">
        <v>10000</v>
      </c>
      <c r="P3" s="237">
        <v>10000</v>
      </c>
      <c r="Q3" s="237">
        <v>10000</v>
      </c>
      <c r="R3" s="349">
        <v>10000</v>
      </c>
      <c r="S3" s="91"/>
      <c r="T3" s="59"/>
      <c r="U3" s="89"/>
      <c r="V3" s="89"/>
      <c r="W3" s="57"/>
      <c r="X3" s="91"/>
      <c r="Y3" s="42"/>
      <c r="Z3" s="89"/>
      <c r="AA3" s="89"/>
      <c r="AB3" s="41"/>
      <c r="AC3" s="91"/>
      <c r="AD3" s="42"/>
      <c r="AE3" s="89"/>
      <c r="AF3" s="89"/>
      <c r="AG3" s="41"/>
      <c r="AH3" s="25"/>
      <c r="AI3" s="34"/>
      <c r="AJ3" s="89"/>
      <c r="AK3" s="89"/>
      <c r="AL3" s="72"/>
      <c r="AM3" s="25"/>
      <c r="AN3" s="34"/>
      <c r="AO3" s="89"/>
      <c r="AP3" s="89"/>
      <c r="AQ3" s="72"/>
      <c r="AR3" s="23"/>
      <c r="AS3" s="56"/>
      <c r="AT3" s="87"/>
      <c r="AU3" s="87"/>
      <c r="AV3" s="55"/>
      <c r="AW3" s="23"/>
      <c r="AX3" s="34"/>
      <c r="AY3" s="89"/>
      <c r="AZ3" s="89"/>
      <c r="BA3" s="72"/>
      <c r="BB3" s="23"/>
      <c r="BC3" s="34"/>
      <c r="BD3" s="89"/>
      <c r="BE3" s="89"/>
      <c r="BF3" s="72"/>
      <c r="BG3" s="23"/>
      <c r="BH3" s="42"/>
      <c r="BI3" s="89"/>
      <c r="BJ3" s="89"/>
      <c r="BK3" s="41"/>
      <c r="BL3" s="25"/>
      <c r="BM3" s="90">
        <v>100</v>
      </c>
      <c r="BN3" s="87">
        <f>BM3</f>
        <v>100</v>
      </c>
      <c r="BO3" s="87">
        <f>BN3</f>
        <v>100</v>
      </c>
      <c r="BP3" s="86">
        <f>BM3</f>
        <v>100</v>
      </c>
      <c r="BQ3" s="23"/>
      <c r="BR3" s="42"/>
      <c r="BS3" s="89"/>
      <c r="BT3" s="89"/>
      <c r="BU3" s="41"/>
      <c r="BV3" s="25"/>
      <c r="BW3" s="88">
        <f>BM3</f>
        <v>100</v>
      </c>
      <c r="BX3" s="87">
        <f>BW3</f>
        <v>100</v>
      </c>
      <c r="BY3" s="87">
        <f>BX3</f>
        <v>100</v>
      </c>
      <c r="BZ3" s="86">
        <f>BM3</f>
        <v>100</v>
      </c>
    </row>
    <row r="4" spans="1:78" s="64" customFormat="1">
      <c r="A4"/>
      <c r="B4" s="84" t="s">
        <v>74</v>
      </c>
      <c r="C4" s="558" t="s">
        <v>85</v>
      </c>
      <c r="D4" s="559"/>
      <c r="E4" s="559"/>
      <c r="F4" s="560"/>
      <c r="G4" s="174"/>
      <c r="H4" s="166">
        <f>EOMONTH(H3,0)</f>
        <v>37529</v>
      </c>
      <c r="I4" s="115"/>
      <c r="J4" s="102">
        <v>0</v>
      </c>
      <c r="K4" s="103">
        <v>0</v>
      </c>
      <c r="L4" s="103">
        <v>0</v>
      </c>
      <c r="M4" s="103">
        <f t="shared" ref="M4:M67" si="0">R4/R3-1</f>
        <v>-1.4604000000000061E-2</v>
      </c>
      <c r="O4" s="231">
        <v>10000</v>
      </c>
      <c r="P4" s="238">
        <v>10000</v>
      </c>
      <c r="Q4" s="238">
        <v>9911.19</v>
      </c>
      <c r="R4" s="350">
        <v>9853.9599999999991</v>
      </c>
      <c r="S4" s="116"/>
      <c r="T4" s="105">
        <f t="shared" ref="T4:T67" si="1">(O4-$O$3)/$O$3</f>
        <v>0</v>
      </c>
      <c r="U4" s="106">
        <f t="shared" ref="U4:V35" si="2">(P4-$P$3)/$P$3</f>
        <v>0</v>
      </c>
      <c r="V4" s="106">
        <f t="shared" si="2"/>
        <v>-8.8809999999999497E-3</v>
      </c>
      <c r="W4" s="107">
        <f t="shared" ref="W4:W67" si="3">(R4-$R$3)/$R$3</f>
        <v>-1.4604000000000087E-2</v>
      </c>
      <c r="X4" s="116"/>
      <c r="Y4" s="102">
        <f>(O4-O3)/O3</f>
        <v>0</v>
      </c>
      <c r="Z4" s="103">
        <f>(P4-P3)/P3</f>
        <v>0</v>
      </c>
      <c r="AA4" s="103">
        <f>(Q4-Q3)/Q3</f>
        <v>-8.8809999999999497E-3</v>
      </c>
      <c r="AB4" s="104">
        <f>(R4-R3)/R3</f>
        <v>-1.4604000000000087E-2</v>
      </c>
      <c r="AC4" s="116"/>
      <c r="AD4" s="102"/>
      <c r="AE4" s="103"/>
      <c r="AF4" s="103"/>
      <c r="AG4" s="104"/>
      <c r="AH4" s="103"/>
      <c r="AI4" s="102">
        <f t="shared" ref="AI4:AL35" si="4">J4-0</f>
        <v>0</v>
      </c>
      <c r="AJ4" s="103">
        <f t="shared" si="4"/>
        <v>0</v>
      </c>
      <c r="AK4" s="103">
        <f t="shared" si="4"/>
        <v>0</v>
      </c>
      <c r="AL4" s="104">
        <f t="shared" si="4"/>
        <v>-1.4604000000000061E-2</v>
      </c>
      <c r="AM4" s="103"/>
      <c r="AN4" s="102">
        <f t="shared" ref="AN4:AQ35" si="5">IF(AI4&lt;0,AI4,0)</f>
        <v>0</v>
      </c>
      <c r="AO4" s="103">
        <f t="shared" si="5"/>
        <v>0</v>
      </c>
      <c r="AP4" s="103">
        <f t="shared" si="5"/>
        <v>0</v>
      </c>
      <c r="AQ4" s="104">
        <f t="shared" si="5"/>
        <v>-1.4604000000000061E-2</v>
      </c>
      <c r="AR4" s="99"/>
      <c r="AS4" s="108">
        <f t="shared" ref="AS4:AS67" si="6">IF(J4&lt;$C$35,((($C$35*100)-(J4*100))^2),0)</f>
        <v>0</v>
      </c>
      <c r="AT4" s="109">
        <f t="shared" ref="AT4:AT67" si="7">IF(K4&lt;$D$35,((($D$35*100)-(K4*100))^2),0)</f>
        <v>0</v>
      </c>
      <c r="AU4" s="109">
        <f t="shared" ref="AU4:AU67" si="8">IF(L4&lt;$E$35,((($E$35*100)-(L4*100))^2),0)</f>
        <v>0</v>
      </c>
      <c r="AV4" s="119">
        <f t="shared" ref="AV4:AV67" si="9">IF(M4&lt;$F$35,((($F$35*100)-(M4*100))^2),0)</f>
        <v>2.1327681600000181</v>
      </c>
      <c r="AW4" s="99"/>
      <c r="AX4" s="120">
        <f t="shared" ref="AX4:AX67" si="10">J4-M4</f>
        <v>1.4604000000000061E-2</v>
      </c>
      <c r="AY4" s="103">
        <f t="shared" ref="AY4:AY67" si="11">K4-M4</f>
        <v>1.4604000000000061E-2</v>
      </c>
      <c r="AZ4" s="103">
        <f t="shared" ref="AZ4:AZ67" si="12">L4-M4</f>
        <v>1.4604000000000061E-2</v>
      </c>
      <c r="BA4" s="118"/>
      <c r="BB4" s="99"/>
      <c r="BC4" s="120">
        <f>(O4-(MAX($O$3:O4)))/(MAX($O$3:O4))</f>
        <v>0</v>
      </c>
      <c r="BD4" s="103">
        <f>(P4-(MAX($P$3:P4)))/(MAX($P$3:P4))</f>
        <v>0</v>
      </c>
      <c r="BE4" s="103">
        <f>(Q4-(MAX($Q$3:Q4)))/(MAX($Q$3:Q4))</f>
        <v>-8.8809999999999497E-3</v>
      </c>
      <c r="BF4" s="104">
        <f>(R4-(MAX($R$3:R4)))/(MAX($R$3:R4))</f>
        <v>-1.4604000000000087E-2</v>
      </c>
      <c r="BG4" s="99"/>
      <c r="BH4" s="102">
        <f t="shared" ref="BH4:BH67" si="13">SUMIF(BK4,"&gt;0",Y4)</f>
        <v>0</v>
      </c>
      <c r="BI4" s="103">
        <f t="shared" ref="BI4:BI67" si="14">SUMIF(BK4,"&gt;0",Z4)</f>
        <v>0</v>
      </c>
      <c r="BJ4" s="103">
        <f>SUMIF(BK4,"&gt;0",AA4)</f>
        <v>0</v>
      </c>
      <c r="BK4" s="104">
        <f t="shared" ref="BK4:BK67" si="15">SUMIF(AB4,"&gt;0")</f>
        <v>0</v>
      </c>
      <c r="BL4" s="103"/>
      <c r="BM4" s="112">
        <f t="shared" ref="BM4:BP19" si="16">BM3*(1+BH4)</f>
        <v>100</v>
      </c>
      <c r="BN4" s="113">
        <f t="shared" si="16"/>
        <v>100</v>
      </c>
      <c r="BO4" s="113">
        <f t="shared" si="16"/>
        <v>100</v>
      </c>
      <c r="BP4" s="114">
        <f t="shared" si="16"/>
        <v>100</v>
      </c>
      <c r="BQ4" s="99"/>
      <c r="BR4" s="102">
        <f t="shared" ref="BR4:BR67" si="17">SUMIF(BU4,"&lt;0",Y4)</f>
        <v>0</v>
      </c>
      <c r="BS4" s="103">
        <f t="shared" ref="BS4:BS67" si="18">SUMIF(BU4,"&lt;0",Z4)</f>
        <v>0</v>
      </c>
      <c r="BT4" s="103">
        <f>SUMIF(BU4,"&lt;0",AA4)</f>
        <v>-8.8809999999999497E-3</v>
      </c>
      <c r="BU4" s="104">
        <f t="shared" ref="BU4:BU67" si="19">SUMIF(AB4,"&lt;0")</f>
        <v>-1.4604000000000087E-2</v>
      </c>
      <c r="BV4" s="103"/>
      <c r="BW4" s="112">
        <f t="shared" ref="BW4:BZ19" si="20">BW3*(1+BR4)</f>
        <v>100</v>
      </c>
      <c r="BX4" s="113">
        <f t="shared" si="20"/>
        <v>100</v>
      </c>
      <c r="BY4" s="113">
        <f t="shared" si="20"/>
        <v>99.111900000000006</v>
      </c>
      <c r="BZ4" s="114">
        <f t="shared" si="20"/>
        <v>98.539599999999993</v>
      </c>
    </row>
    <row r="5" spans="1:78">
      <c r="B5" s="84" t="s">
        <v>33</v>
      </c>
      <c r="C5" s="514">
        <v>37528</v>
      </c>
      <c r="D5" s="514">
        <f>C5</f>
        <v>37528</v>
      </c>
      <c r="E5" s="514">
        <f>D5</f>
        <v>37528</v>
      </c>
      <c r="F5" s="514">
        <f>C5</f>
        <v>37528</v>
      </c>
      <c r="H5" s="167">
        <f t="shared" ref="H5:H68" si="21">EOMONTH(H4,1)</f>
        <v>37560</v>
      </c>
      <c r="I5" s="74"/>
      <c r="J5" s="42">
        <f>O5/O4-1</f>
        <v>1.8999999999999906E-2</v>
      </c>
      <c r="K5" s="33">
        <f>P5/P4-1</f>
        <v>1.8999999999999906E-2</v>
      </c>
      <c r="L5" s="33">
        <v>4.3299999999999998E-2</v>
      </c>
      <c r="M5" s="41">
        <f t="shared" si="0"/>
        <v>8.8015376559271719E-2</v>
      </c>
      <c r="N5"/>
      <c r="O5" s="232">
        <v>10190</v>
      </c>
      <c r="P5" s="239">
        <v>10190</v>
      </c>
      <c r="Q5" s="239">
        <v>10340.65</v>
      </c>
      <c r="R5" s="351">
        <v>10721.26</v>
      </c>
      <c r="S5" s="73"/>
      <c r="T5" s="59">
        <f t="shared" si="1"/>
        <v>1.9E-2</v>
      </c>
      <c r="U5" s="58">
        <f t="shared" si="2"/>
        <v>1.9E-2</v>
      </c>
      <c r="V5" s="58">
        <f t="shared" si="2"/>
        <v>3.4064999999999963E-2</v>
      </c>
      <c r="W5" s="57">
        <f t="shared" si="3"/>
        <v>7.2126000000000023E-2</v>
      </c>
      <c r="X5" s="73"/>
      <c r="Y5" s="42"/>
      <c r="Z5" s="33"/>
      <c r="AA5" s="33"/>
      <c r="AB5" s="41"/>
      <c r="AC5" s="73"/>
      <c r="AD5" s="42"/>
      <c r="AE5" s="33"/>
      <c r="AF5" s="33"/>
      <c r="AG5" s="41"/>
      <c r="AH5" s="33"/>
      <c r="AI5" s="42">
        <f t="shared" si="4"/>
        <v>1.8999999999999906E-2</v>
      </c>
      <c r="AJ5" s="33">
        <f t="shared" si="4"/>
        <v>1.8999999999999906E-2</v>
      </c>
      <c r="AK5" s="33">
        <f t="shared" si="4"/>
        <v>4.3299999999999998E-2</v>
      </c>
      <c r="AL5" s="41">
        <f t="shared" si="4"/>
        <v>8.8015376559271719E-2</v>
      </c>
      <c r="AM5" s="33"/>
      <c r="AN5" s="42">
        <f t="shared" si="5"/>
        <v>0</v>
      </c>
      <c r="AO5" s="33">
        <f t="shared" si="5"/>
        <v>0</v>
      </c>
      <c r="AP5" s="33">
        <f t="shared" si="5"/>
        <v>0</v>
      </c>
      <c r="AQ5" s="41">
        <f t="shared" si="5"/>
        <v>0</v>
      </c>
      <c r="AR5" s="23"/>
      <c r="AS5" s="56">
        <f t="shared" si="6"/>
        <v>0</v>
      </c>
      <c r="AT5" s="29">
        <f t="shared" si="7"/>
        <v>0</v>
      </c>
      <c r="AU5" s="29">
        <f t="shared" si="8"/>
        <v>0</v>
      </c>
      <c r="AV5" s="55">
        <f t="shared" si="9"/>
        <v>0</v>
      </c>
      <c r="AW5" s="23"/>
      <c r="AX5" s="42">
        <f t="shared" si="10"/>
        <v>-6.9015376559271813E-2</v>
      </c>
      <c r="AY5" s="33">
        <f t="shared" si="11"/>
        <v>-6.9015376559271813E-2</v>
      </c>
      <c r="AZ5" s="33">
        <f t="shared" si="12"/>
        <v>-4.471537655927172E-2</v>
      </c>
      <c r="BA5" s="72"/>
      <c r="BB5" s="23"/>
      <c r="BC5" s="42">
        <f>(O5-(MAX($O$3:O5)))/(MAX($O$3:O5))</f>
        <v>0</v>
      </c>
      <c r="BD5" s="33">
        <f>(P5-(MAX($P$3:P5)))/(MAX($P$3:P5))</f>
        <v>0</v>
      </c>
      <c r="BE5" s="33">
        <f>(Q5-(MAX($Q$3:Q5)))/(MAX($Q$3:Q5))</f>
        <v>0</v>
      </c>
      <c r="BF5" s="41">
        <f>(R5-(MAX($R$3:R5)))/(MAX($R$3:R5))</f>
        <v>0</v>
      </c>
      <c r="BG5" s="23"/>
      <c r="BH5" s="42">
        <f t="shared" si="13"/>
        <v>0</v>
      </c>
      <c r="BI5" s="33">
        <f t="shared" si="14"/>
        <v>0</v>
      </c>
      <c r="BJ5" s="33">
        <f t="shared" ref="BJ5:BJ68" si="22">SUMIF(BK5,"&gt;0",AA5)</f>
        <v>0</v>
      </c>
      <c r="BK5" s="41">
        <f t="shared" si="15"/>
        <v>0</v>
      </c>
      <c r="BL5" s="33"/>
      <c r="BM5" s="36">
        <f t="shared" si="16"/>
        <v>100</v>
      </c>
      <c r="BN5" s="35">
        <f t="shared" si="16"/>
        <v>100</v>
      </c>
      <c r="BO5" s="35">
        <f t="shared" si="16"/>
        <v>100</v>
      </c>
      <c r="BP5" s="37">
        <f t="shared" si="16"/>
        <v>100</v>
      </c>
      <c r="BQ5" s="23"/>
      <c r="BR5" s="42">
        <f t="shared" si="17"/>
        <v>0</v>
      </c>
      <c r="BS5" s="33">
        <f t="shared" si="18"/>
        <v>0</v>
      </c>
      <c r="BT5" s="33">
        <f t="shared" ref="BT5:BT68" si="23">SUMIF(BU5,"&lt;0",AA5)</f>
        <v>0</v>
      </c>
      <c r="BU5" s="41">
        <f t="shared" si="19"/>
        <v>0</v>
      </c>
      <c r="BV5" s="33"/>
      <c r="BW5" s="36">
        <f t="shared" si="20"/>
        <v>100</v>
      </c>
      <c r="BX5" s="35">
        <f t="shared" si="20"/>
        <v>100</v>
      </c>
      <c r="BY5" s="35">
        <f t="shared" si="20"/>
        <v>99.111900000000006</v>
      </c>
      <c r="BZ5" s="37">
        <f t="shared" si="20"/>
        <v>98.539599999999993</v>
      </c>
    </row>
    <row r="6" spans="1:78">
      <c r="B6" s="84" t="s">
        <v>32</v>
      </c>
      <c r="C6" s="561">
        <f>'[1]HSU - INPUTS'!C2</f>
        <v>44286</v>
      </c>
      <c r="D6" s="562"/>
      <c r="E6" s="562"/>
      <c r="F6" s="563"/>
      <c r="H6" s="167">
        <f t="shared" si="21"/>
        <v>37590</v>
      </c>
      <c r="I6" s="74"/>
      <c r="J6" s="42">
        <f t="shared" ref="J6:M69" si="24">O6/O5-1</f>
        <v>2.3552502453385582E-2</v>
      </c>
      <c r="K6" s="33">
        <f t="shared" si="24"/>
        <v>2.3552502453385582E-2</v>
      </c>
      <c r="L6" s="33">
        <f t="shared" si="24"/>
        <v>5.7855163843665514E-2</v>
      </c>
      <c r="M6" s="41">
        <f t="shared" si="0"/>
        <v>5.885968626821847E-2</v>
      </c>
      <c r="N6"/>
      <c r="O6" s="232">
        <v>10430</v>
      </c>
      <c r="P6" s="239">
        <v>10430</v>
      </c>
      <c r="Q6" s="239">
        <v>10938.91</v>
      </c>
      <c r="R6" s="351">
        <v>11352.31</v>
      </c>
      <c r="S6" s="73"/>
      <c r="T6" s="59">
        <f t="shared" si="1"/>
        <v>4.2999999999999997E-2</v>
      </c>
      <c r="U6" s="58">
        <f t="shared" si="2"/>
        <v>4.2999999999999997E-2</v>
      </c>
      <c r="V6" s="58">
        <f t="shared" si="2"/>
        <v>9.3890999999999988E-2</v>
      </c>
      <c r="W6" s="57">
        <f t="shared" si="3"/>
        <v>0.13523099999999996</v>
      </c>
      <c r="X6" s="73"/>
      <c r="Y6" s="42"/>
      <c r="Z6" s="33"/>
      <c r="AA6" s="33"/>
      <c r="AB6" s="41"/>
      <c r="AC6" s="73"/>
      <c r="AD6" s="42"/>
      <c r="AE6" s="33"/>
      <c r="AF6" s="33"/>
      <c r="AG6" s="41"/>
      <c r="AH6" s="33"/>
      <c r="AI6" s="42">
        <f t="shared" si="4"/>
        <v>2.3552502453385582E-2</v>
      </c>
      <c r="AJ6" s="33">
        <f t="shared" si="4"/>
        <v>2.3552502453385582E-2</v>
      </c>
      <c r="AK6" s="33">
        <f t="shared" si="4"/>
        <v>5.7855163843665514E-2</v>
      </c>
      <c r="AL6" s="41">
        <f t="shared" si="4"/>
        <v>5.885968626821847E-2</v>
      </c>
      <c r="AM6" s="33"/>
      <c r="AN6" s="42">
        <f t="shared" si="5"/>
        <v>0</v>
      </c>
      <c r="AO6" s="33">
        <f t="shared" si="5"/>
        <v>0</v>
      </c>
      <c r="AP6" s="33">
        <f t="shared" si="5"/>
        <v>0</v>
      </c>
      <c r="AQ6" s="41">
        <f t="shared" si="5"/>
        <v>0</v>
      </c>
      <c r="AR6" s="23"/>
      <c r="AS6" s="56">
        <f t="shared" si="6"/>
        <v>0</v>
      </c>
      <c r="AT6" s="29">
        <f t="shared" si="7"/>
        <v>0</v>
      </c>
      <c r="AU6" s="29">
        <f t="shared" si="8"/>
        <v>0</v>
      </c>
      <c r="AV6" s="55">
        <f t="shared" si="9"/>
        <v>0</v>
      </c>
      <c r="AW6" s="23"/>
      <c r="AX6" s="42">
        <f t="shared" si="10"/>
        <v>-3.5307183814832888E-2</v>
      </c>
      <c r="AY6" s="33">
        <f t="shared" si="11"/>
        <v>-3.5307183814832888E-2</v>
      </c>
      <c r="AZ6" s="33">
        <f t="shared" si="12"/>
        <v>-1.004522424552956E-3</v>
      </c>
      <c r="BA6" s="72"/>
      <c r="BB6" s="23"/>
      <c r="BC6" s="42">
        <f>(O6-(MAX($O$3:O6)))/(MAX($O$3:O6))</f>
        <v>0</v>
      </c>
      <c r="BD6" s="33">
        <f>(P6-(MAX($P$3:P6)))/(MAX($P$3:P6))</f>
        <v>0</v>
      </c>
      <c r="BE6" s="33">
        <f>(Q6-(MAX($Q$3:Q6)))/(MAX($Q$3:Q6))</f>
        <v>0</v>
      </c>
      <c r="BF6" s="41">
        <f>(R6-(MAX($R$3:R6)))/(MAX($R$3:R6))</f>
        <v>0</v>
      </c>
      <c r="BG6" s="23"/>
      <c r="BH6" s="42">
        <f t="shared" si="13"/>
        <v>0</v>
      </c>
      <c r="BI6" s="33">
        <f t="shared" si="14"/>
        <v>0</v>
      </c>
      <c r="BJ6" s="33">
        <f t="shared" si="22"/>
        <v>0</v>
      </c>
      <c r="BK6" s="41">
        <f t="shared" si="15"/>
        <v>0</v>
      </c>
      <c r="BL6" s="33"/>
      <c r="BM6" s="36">
        <f t="shared" si="16"/>
        <v>100</v>
      </c>
      <c r="BN6" s="35">
        <f t="shared" si="16"/>
        <v>100</v>
      </c>
      <c r="BO6" s="35">
        <f t="shared" si="16"/>
        <v>100</v>
      </c>
      <c r="BP6" s="37">
        <f t="shared" si="16"/>
        <v>100</v>
      </c>
      <c r="BQ6" s="23"/>
      <c r="BR6" s="42">
        <f t="shared" si="17"/>
        <v>0</v>
      </c>
      <c r="BS6" s="33">
        <f t="shared" si="18"/>
        <v>0</v>
      </c>
      <c r="BT6" s="33">
        <f t="shared" si="23"/>
        <v>0</v>
      </c>
      <c r="BU6" s="41">
        <f t="shared" si="19"/>
        <v>0</v>
      </c>
      <c r="BV6" s="33"/>
      <c r="BW6" s="36">
        <f t="shared" si="20"/>
        <v>100</v>
      </c>
      <c r="BX6" s="35">
        <f t="shared" si="20"/>
        <v>100</v>
      </c>
      <c r="BY6" s="35">
        <f t="shared" si="20"/>
        <v>99.111900000000006</v>
      </c>
      <c r="BZ6" s="37">
        <f t="shared" si="20"/>
        <v>98.539599999999993</v>
      </c>
    </row>
    <row r="7" spans="1:78" s="40" customFormat="1" ht="15.75" thickBot="1">
      <c r="A7" s="554" t="s">
        <v>76</v>
      </c>
      <c r="B7" s="85" t="s">
        <v>31</v>
      </c>
      <c r="C7" s="558">
        <v>0</v>
      </c>
      <c r="D7" s="559"/>
      <c r="E7" s="559"/>
      <c r="F7" s="560"/>
      <c r="G7" s="174"/>
      <c r="H7" s="168">
        <f t="shared" si="21"/>
        <v>37621</v>
      </c>
      <c r="I7" s="96"/>
      <c r="J7" s="45">
        <f t="shared" si="24"/>
        <v>-2.1093000958772756E-2</v>
      </c>
      <c r="K7" s="44">
        <f t="shared" si="24"/>
        <v>-2.0134228187919434E-2</v>
      </c>
      <c r="L7" s="44">
        <f t="shared" si="24"/>
        <v>-4.1093673866957503E-2</v>
      </c>
      <c r="M7" s="43">
        <f t="shared" si="0"/>
        <v>-5.8747514822974356E-2</v>
      </c>
      <c r="O7" s="233">
        <v>10210</v>
      </c>
      <c r="P7" s="240">
        <v>10220</v>
      </c>
      <c r="Q7" s="240">
        <v>10489.39</v>
      </c>
      <c r="R7" s="352">
        <v>10685.39</v>
      </c>
      <c r="S7" s="97"/>
      <c r="T7" s="52">
        <f t="shared" si="1"/>
        <v>2.1000000000000001E-2</v>
      </c>
      <c r="U7" s="51">
        <f t="shared" si="2"/>
        <v>2.1999999999999999E-2</v>
      </c>
      <c r="V7" s="51">
        <f t="shared" si="2"/>
        <v>4.8938999999999941E-2</v>
      </c>
      <c r="W7" s="50">
        <f t="shared" si="3"/>
        <v>6.8538999999999947E-2</v>
      </c>
      <c r="X7" s="97"/>
      <c r="Y7" s="45">
        <f>(O7-O4)/O4</f>
        <v>2.1000000000000001E-2</v>
      </c>
      <c r="Z7" s="44">
        <f>(P7-P4)/P4</f>
        <v>2.1999999999999999E-2</v>
      </c>
      <c r="AA7" s="44">
        <f>(Q7-Q4)/Q4</f>
        <v>5.833810067206853E-2</v>
      </c>
      <c r="AB7" s="43">
        <f>(R7-R4)/R4</f>
        <v>8.4375215649343041E-2</v>
      </c>
      <c r="AC7" s="97"/>
      <c r="AD7" s="45"/>
      <c r="AE7" s="44"/>
      <c r="AF7" s="44"/>
      <c r="AG7" s="43"/>
      <c r="AH7" s="44"/>
      <c r="AI7" s="45">
        <f t="shared" si="4"/>
        <v>-2.1093000958772756E-2</v>
      </c>
      <c r="AJ7" s="44">
        <f t="shared" si="4"/>
        <v>-2.0134228187919434E-2</v>
      </c>
      <c r="AK7" s="44">
        <f t="shared" si="4"/>
        <v>-4.1093673866957503E-2</v>
      </c>
      <c r="AL7" s="43">
        <f t="shared" si="4"/>
        <v>-5.8747514822974356E-2</v>
      </c>
      <c r="AM7" s="44"/>
      <c r="AN7" s="45">
        <f t="shared" si="5"/>
        <v>-2.1093000958772756E-2</v>
      </c>
      <c r="AO7" s="44">
        <f t="shared" si="5"/>
        <v>-2.0134228187919434E-2</v>
      </c>
      <c r="AP7" s="44">
        <f t="shared" si="5"/>
        <v>-4.1093673866957503E-2</v>
      </c>
      <c r="AQ7" s="43">
        <f t="shared" si="5"/>
        <v>-5.8747514822974356E-2</v>
      </c>
      <c r="AR7" s="39"/>
      <c r="AS7" s="49">
        <f t="shared" si="6"/>
        <v>4.4491468944678845</v>
      </c>
      <c r="AT7" s="48">
        <f t="shared" si="7"/>
        <v>4.0538714472320949</v>
      </c>
      <c r="AU7" s="48">
        <f t="shared" si="8"/>
        <v>16.886900318838656</v>
      </c>
      <c r="AV7" s="47">
        <f t="shared" si="9"/>
        <v>34.51270497875592</v>
      </c>
      <c r="AW7" s="39"/>
      <c r="AX7" s="45">
        <f t="shared" si="10"/>
        <v>3.76545138642016E-2</v>
      </c>
      <c r="AY7" s="44">
        <f t="shared" si="11"/>
        <v>3.8613286635054922E-2</v>
      </c>
      <c r="AZ7" s="44">
        <f t="shared" si="12"/>
        <v>1.7653840956016853E-2</v>
      </c>
      <c r="BA7" s="98"/>
      <c r="BB7" s="39"/>
      <c r="BC7" s="45">
        <f>(O7-(MAX($O$3:O7)))/(MAX($O$3:O7))</f>
        <v>-2.109300095877277E-2</v>
      </c>
      <c r="BD7" s="44">
        <f>(P7-(MAX($P$3:P7)))/(MAX($P$3:P7))</f>
        <v>-2.0134228187919462E-2</v>
      </c>
      <c r="BE7" s="44">
        <f>(Q7-(MAX($Q$3:Q7)))/(MAX($Q$3:Q7))</f>
        <v>-4.1093673866957538E-2</v>
      </c>
      <c r="BF7" s="43">
        <f>(R7-(MAX($R$3:R7)))/(MAX($R$3:R7))</f>
        <v>-5.8747514822974363E-2</v>
      </c>
      <c r="BG7" s="39"/>
      <c r="BH7" s="45">
        <f t="shared" si="13"/>
        <v>2.1000000000000001E-2</v>
      </c>
      <c r="BI7" s="44">
        <f t="shared" si="14"/>
        <v>2.1999999999999999E-2</v>
      </c>
      <c r="BJ7" s="44">
        <f t="shared" si="22"/>
        <v>5.833810067206853E-2</v>
      </c>
      <c r="BK7" s="43">
        <f t="shared" si="15"/>
        <v>8.4375215649343041E-2</v>
      </c>
      <c r="BL7" s="44"/>
      <c r="BM7" s="63">
        <f t="shared" si="16"/>
        <v>102.1</v>
      </c>
      <c r="BN7" s="62">
        <f t="shared" si="16"/>
        <v>102.2</v>
      </c>
      <c r="BO7" s="62">
        <f t="shared" si="16"/>
        <v>105.83381006720684</v>
      </c>
      <c r="BP7" s="61">
        <f t="shared" si="16"/>
        <v>108.43752156493431</v>
      </c>
      <c r="BQ7" s="39"/>
      <c r="BR7" s="45">
        <f t="shared" si="17"/>
        <v>0</v>
      </c>
      <c r="BS7" s="44">
        <f t="shared" si="18"/>
        <v>0</v>
      </c>
      <c r="BT7" s="44">
        <f t="shared" si="23"/>
        <v>0</v>
      </c>
      <c r="BU7" s="43">
        <f t="shared" si="19"/>
        <v>0</v>
      </c>
      <c r="BV7" s="44"/>
      <c r="BW7" s="63">
        <f t="shared" si="20"/>
        <v>100</v>
      </c>
      <c r="BX7" s="62">
        <f t="shared" si="20"/>
        <v>100</v>
      </c>
      <c r="BY7" s="62">
        <f t="shared" si="20"/>
        <v>99.111900000000006</v>
      </c>
      <c r="BZ7" s="61">
        <f t="shared" si="20"/>
        <v>98.539599999999993</v>
      </c>
    </row>
    <row r="8" spans="1:78">
      <c r="A8" s="554"/>
      <c r="B8" s="84" t="s">
        <v>30</v>
      </c>
      <c r="C8" s="564">
        <v>1.7699999999999999E-4</v>
      </c>
      <c r="D8" s="565">
        <v>1.395E-3</v>
      </c>
      <c r="E8" s="565">
        <v>1.395E-3</v>
      </c>
      <c r="F8" s="566">
        <v>1.395E-3</v>
      </c>
      <c r="H8" s="167">
        <f t="shared" si="21"/>
        <v>37652</v>
      </c>
      <c r="I8" s="74"/>
      <c r="J8" s="42">
        <f t="shared" si="24"/>
        <v>-4.5053868756121496E-2</v>
      </c>
      <c r="K8" s="33">
        <f t="shared" si="24"/>
        <v>-4.5009784735812186E-2</v>
      </c>
      <c r="L8" s="33">
        <f t="shared" si="24"/>
        <v>-2.9223815684229382E-2</v>
      </c>
      <c r="M8" s="41">
        <f t="shared" si="0"/>
        <v>-2.6196516926382696E-2</v>
      </c>
      <c r="N8"/>
      <c r="O8" s="232">
        <v>9750</v>
      </c>
      <c r="P8" s="239">
        <v>9760</v>
      </c>
      <c r="Q8" s="239">
        <v>10182.85</v>
      </c>
      <c r="R8" s="351">
        <v>10405.469999999999</v>
      </c>
      <c r="S8" s="73"/>
      <c r="T8" s="59">
        <f t="shared" si="1"/>
        <v>-2.5000000000000001E-2</v>
      </c>
      <c r="U8" s="58">
        <f t="shared" si="2"/>
        <v>-2.4E-2</v>
      </c>
      <c r="V8" s="58">
        <f t="shared" si="2"/>
        <v>1.8285000000000037E-2</v>
      </c>
      <c r="W8" s="57">
        <f t="shared" si="3"/>
        <v>4.0546999999999937E-2</v>
      </c>
      <c r="X8" s="73"/>
      <c r="Y8" s="42"/>
      <c r="Z8" s="33"/>
      <c r="AA8" s="33"/>
      <c r="AB8" s="41"/>
      <c r="AC8" s="73"/>
      <c r="AD8" s="42"/>
      <c r="AE8" s="33"/>
      <c r="AF8" s="33"/>
      <c r="AG8" s="41"/>
      <c r="AH8" s="33"/>
      <c r="AI8" s="42">
        <f t="shared" si="4"/>
        <v>-4.5053868756121496E-2</v>
      </c>
      <c r="AJ8" s="33">
        <f t="shared" si="4"/>
        <v>-4.5009784735812186E-2</v>
      </c>
      <c r="AK8" s="33">
        <f t="shared" si="4"/>
        <v>-2.9223815684229382E-2</v>
      </c>
      <c r="AL8" s="41">
        <f t="shared" si="4"/>
        <v>-2.6196516926382696E-2</v>
      </c>
      <c r="AM8" s="33"/>
      <c r="AN8" s="42">
        <f t="shared" si="5"/>
        <v>-4.5053868756121496E-2</v>
      </c>
      <c r="AO8" s="33">
        <f t="shared" si="5"/>
        <v>-4.5009784735812186E-2</v>
      </c>
      <c r="AP8" s="33">
        <f t="shared" si="5"/>
        <v>-2.9223815684229382E-2</v>
      </c>
      <c r="AQ8" s="41">
        <f t="shared" si="5"/>
        <v>-2.6196516926382696E-2</v>
      </c>
      <c r="AR8" s="23"/>
      <c r="AS8" s="56">
        <f t="shared" si="6"/>
        <v>20.298510898938208</v>
      </c>
      <c r="AT8" s="29">
        <f t="shared" si="7"/>
        <v>20.258807219641518</v>
      </c>
      <c r="AU8" s="29">
        <f t="shared" si="8"/>
        <v>8.5403140314581112</v>
      </c>
      <c r="AV8" s="55">
        <f t="shared" si="9"/>
        <v>6.8625749907425506</v>
      </c>
      <c r="AW8" s="23"/>
      <c r="AX8" s="42">
        <f t="shared" si="10"/>
        <v>-1.88573518297388E-2</v>
      </c>
      <c r="AY8" s="33">
        <f t="shared" si="11"/>
        <v>-1.881326780942949E-2</v>
      </c>
      <c r="AZ8" s="33">
        <f t="shared" si="12"/>
        <v>-3.0272987578466859E-3</v>
      </c>
      <c r="BA8" s="72"/>
      <c r="BB8" s="23"/>
      <c r="BC8" s="42">
        <f>(O8-(MAX($O$3:O8)))/(MAX($O$3:O8))</f>
        <v>-6.5196548418024927E-2</v>
      </c>
      <c r="BD8" s="33">
        <f>(P8-(MAX($P$3:P8)))/(MAX($P$3:P8))</f>
        <v>-6.4237775647171619E-2</v>
      </c>
      <c r="BE8" s="33">
        <f>(Q8-(MAX($Q$3:Q8)))/(MAX($Q$3:Q8))</f>
        <v>-6.9116575600311134E-2</v>
      </c>
      <c r="BF8" s="41">
        <f>(R8-(MAX($R$3:R8)))/(MAX($R$3:R8))</f>
        <v>-8.3405051482914064E-2</v>
      </c>
      <c r="BG8" s="23"/>
      <c r="BH8" s="42">
        <f t="shared" si="13"/>
        <v>0</v>
      </c>
      <c r="BI8" s="33">
        <f t="shared" si="14"/>
        <v>0</v>
      </c>
      <c r="BJ8" s="33">
        <f t="shared" si="22"/>
        <v>0</v>
      </c>
      <c r="BK8" s="41">
        <f t="shared" si="15"/>
        <v>0</v>
      </c>
      <c r="BL8" s="33"/>
      <c r="BM8" s="36">
        <f t="shared" si="16"/>
        <v>102.1</v>
      </c>
      <c r="BN8" s="35">
        <f t="shared" si="16"/>
        <v>102.2</v>
      </c>
      <c r="BO8" s="35">
        <f t="shared" si="16"/>
        <v>105.83381006720684</v>
      </c>
      <c r="BP8" s="37">
        <f t="shared" si="16"/>
        <v>108.43752156493431</v>
      </c>
      <c r="BQ8" s="23"/>
      <c r="BR8" s="42">
        <f t="shared" si="17"/>
        <v>0</v>
      </c>
      <c r="BS8" s="33">
        <f t="shared" si="18"/>
        <v>0</v>
      </c>
      <c r="BT8" s="33">
        <f t="shared" si="23"/>
        <v>0</v>
      </c>
      <c r="BU8" s="41">
        <f t="shared" si="19"/>
        <v>0</v>
      </c>
      <c r="BV8" s="33"/>
      <c r="BW8" s="36">
        <f t="shared" si="20"/>
        <v>100</v>
      </c>
      <c r="BX8" s="35">
        <f t="shared" si="20"/>
        <v>100</v>
      </c>
      <c r="BY8" s="35">
        <f t="shared" si="20"/>
        <v>99.111900000000006</v>
      </c>
      <c r="BZ8" s="37">
        <f t="shared" si="20"/>
        <v>98.539599999999993</v>
      </c>
    </row>
    <row r="9" spans="1:78">
      <c r="A9" s="197"/>
      <c r="B9" s="75" t="s">
        <v>29</v>
      </c>
      <c r="C9" s="225">
        <f>$E$9</f>
        <v>222.03333333333333</v>
      </c>
      <c r="D9" s="225">
        <f>$E$9</f>
        <v>222.03333333333333</v>
      </c>
      <c r="E9" s="244">
        <f>(COUNTA(K:K))+(1/30)-2</f>
        <v>222.03333333333333</v>
      </c>
      <c r="F9" s="226">
        <f>E9</f>
        <v>222.03333333333333</v>
      </c>
      <c r="H9" s="167">
        <f t="shared" si="21"/>
        <v>37680</v>
      </c>
      <c r="I9" s="74"/>
      <c r="J9" s="42">
        <f t="shared" si="24"/>
        <v>-2.7692307692307683E-2</v>
      </c>
      <c r="K9" s="33">
        <f t="shared" si="24"/>
        <v>-2.6639344262295084E-2</v>
      </c>
      <c r="L9" s="33">
        <f t="shared" si="24"/>
        <v>-2.3813568892795178E-2</v>
      </c>
      <c r="M9" s="41">
        <f t="shared" si="0"/>
        <v>-1.5003647120216512E-2</v>
      </c>
      <c r="N9"/>
      <c r="O9" s="232">
        <v>9480</v>
      </c>
      <c r="P9" s="239">
        <v>9500</v>
      </c>
      <c r="Q9" s="239">
        <v>9940.36</v>
      </c>
      <c r="R9" s="351">
        <v>10249.35</v>
      </c>
      <c r="S9" s="73"/>
      <c r="T9" s="59">
        <f t="shared" si="1"/>
        <v>-5.1999999999999998E-2</v>
      </c>
      <c r="U9" s="58">
        <f t="shared" si="2"/>
        <v>-0.05</v>
      </c>
      <c r="V9" s="58">
        <f t="shared" si="2"/>
        <v>-5.9639999999999416E-3</v>
      </c>
      <c r="W9" s="57">
        <f t="shared" si="3"/>
        <v>2.4935000000000037E-2</v>
      </c>
      <c r="X9" s="73"/>
      <c r="Y9" s="42"/>
      <c r="Z9" s="33"/>
      <c r="AA9" s="33"/>
      <c r="AB9" s="41"/>
      <c r="AC9" s="73"/>
      <c r="AD9" s="42"/>
      <c r="AE9" s="33"/>
      <c r="AF9" s="33"/>
      <c r="AG9" s="41"/>
      <c r="AH9" s="33"/>
      <c r="AI9" s="42">
        <f t="shared" si="4"/>
        <v>-2.7692307692307683E-2</v>
      </c>
      <c r="AJ9" s="33">
        <f t="shared" si="4"/>
        <v>-2.6639344262295084E-2</v>
      </c>
      <c r="AK9" s="33">
        <f t="shared" si="4"/>
        <v>-2.3813568892795178E-2</v>
      </c>
      <c r="AL9" s="41">
        <f t="shared" si="4"/>
        <v>-1.5003647120216512E-2</v>
      </c>
      <c r="AM9" s="33"/>
      <c r="AN9" s="42">
        <f t="shared" si="5"/>
        <v>-2.7692307692307683E-2</v>
      </c>
      <c r="AO9" s="33">
        <f t="shared" si="5"/>
        <v>-2.6639344262295084E-2</v>
      </c>
      <c r="AP9" s="33">
        <f t="shared" si="5"/>
        <v>-2.3813568892795178E-2</v>
      </c>
      <c r="AQ9" s="41">
        <f t="shared" si="5"/>
        <v>-1.5003647120216512E-2</v>
      </c>
      <c r="AR9" s="23"/>
      <c r="AS9" s="56">
        <f t="shared" si="6"/>
        <v>7.6686390532544326</v>
      </c>
      <c r="AT9" s="29">
        <f t="shared" si="7"/>
        <v>7.0965466272507403</v>
      </c>
      <c r="AU9" s="29">
        <f t="shared" si="8"/>
        <v>5.6708606341190215</v>
      </c>
      <c r="AV9" s="55">
        <f t="shared" si="9"/>
        <v>2.2510942690798124</v>
      </c>
      <c r="AW9" s="23"/>
      <c r="AX9" s="42">
        <f t="shared" si="10"/>
        <v>-1.268866057209117E-2</v>
      </c>
      <c r="AY9" s="33">
        <f t="shared" si="11"/>
        <v>-1.1635697142078572E-2</v>
      </c>
      <c r="AZ9" s="33">
        <f t="shared" si="12"/>
        <v>-8.809921772578666E-3</v>
      </c>
      <c r="BA9" s="72"/>
      <c r="BB9" s="23"/>
      <c r="BC9" s="42">
        <f>(O9-(MAX($O$3:O9)))/(MAX($O$3:O9))</f>
        <v>-9.1083413231064239E-2</v>
      </c>
      <c r="BD9" s="33">
        <f>(P9-(MAX($P$3:P9)))/(MAX($P$3:P9))</f>
        <v>-8.9165867689357622E-2</v>
      </c>
      <c r="BE9" s="33">
        <f>(Q9-(MAX($Q$3:Q9)))/(MAX($Q$3:Q9))</f>
        <v>-9.1284232158414261E-2</v>
      </c>
      <c r="BF9" s="41">
        <f>(R9-(MAX($R$3:R9)))/(MAX($R$3:R9))</f>
        <v>-9.7157318642637422E-2</v>
      </c>
      <c r="BG9" s="23"/>
      <c r="BH9" s="42">
        <f t="shared" si="13"/>
        <v>0</v>
      </c>
      <c r="BI9" s="33">
        <f t="shared" si="14"/>
        <v>0</v>
      </c>
      <c r="BJ9" s="33">
        <f t="shared" si="22"/>
        <v>0</v>
      </c>
      <c r="BK9" s="41">
        <f t="shared" si="15"/>
        <v>0</v>
      </c>
      <c r="BL9" s="33"/>
      <c r="BM9" s="36">
        <f t="shared" si="16"/>
        <v>102.1</v>
      </c>
      <c r="BN9" s="35">
        <f t="shared" si="16"/>
        <v>102.2</v>
      </c>
      <c r="BO9" s="35">
        <f t="shared" si="16"/>
        <v>105.83381006720684</v>
      </c>
      <c r="BP9" s="37">
        <f t="shared" si="16"/>
        <v>108.43752156493431</v>
      </c>
      <c r="BQ9" s="23"/>
      <c r="BR9" s="42">
        <f t="shared" si="17"/>
        <v>0</v>
      </c>
      <c r="BS9" s="33">
        <f t="shared" si="18"/>
        <v>0</v>
      </c>
      <c r="BT9" s="33">
        <f t="shared" si="23"/>
        <v>0</v>
      </c>
      <c r="BU9" s="41">
        <f t="shared" si="19"/>
        <v>0</v>
      </c>
      <c r="BV9" s="33"/>
      <c r="BW9" s="36">
        <f t="shared" si="20"/>
        <v>100</v>
      </c>
      <c r="BX9" s="35">
        <f t="shared" si="20"/>
        <v>100</v>
      </c>
      <c r="BY9" s="35">
        <f t="shared" si="20"/>
        <v>99.111900000000006</v>
      </c>
      <c r="BZ9" s="37">
        <f t="shared" si="20"/>
        <v>98.539599999999993</v>
      </c>
    </row>
    <row r="10" spans="1:78" s="64" customFormat="1">
      <c r="A10" s="197" t="s">
        <v>75</v>
      </c>
      <c r="B10" s="75" t="s">
        <v>28</v>
      </c>
      <c r="C10" s="213">
        <f>C11</f>
        <v>0.12184162130540055</v>
      </c>
      <c r="D10" s="213">
        <f t="shared" ref="D10:F10" si="25">D11</f>
        <v>0.12468736646240353</v>
      </c>
      <c r="E10" s="213">
        <f t="shared" si="25"/>
        <v>-1</v>
      </c>
      <c r="F10" s="213">
        <f t="shared" si="25"/>
        <v>0.11049565960837215</v>
      </c>
      <c r="G10" s="174"/>
      <c r="H10" s="166">
        <f t="shared" si="21"/>
        <v>37711</v>
      </c>
      <c r="I10" s="115"/>
      <c r="J10" s="102">
        <f t="shared" si="24"/>
        <v>5.2742616033756295E-3</v>
      </c>
      <c r="K10" s="103">
        <f t="shared" si="24"/>
        <v>4.2105263157894424E-3</v>
      </c>
      <c r="L10" s="103">
        <f t="shared" si="24"/>
        <v>8.4282661794943259E-3</v>
      </c>
      <c r="M10" s="104">
        <f t="shared" si="0"/>
        <v>9.7089083697989853E-3</v>
      </c>
      <c r="O10" s="231">
        <v>9530</v>
      </c>
      <c r="P10" s="238">
        <v>9540</v>
      </c>
      <c r="Q10" s="238">
        <v>10024.14</v>
      </c>
      <c r="R10" s="350">
        <v>10348.86</v>
      </c>
      <c r="S10" s="116"/>
      <c r="T10" s="105">
        <f t="shared" si="1"/>
        <v>-4.7E-2</v>
      </c>
      <c r="U10" s="106">
        <f t="shared" si="2"/>
        <v>-4.5999999999999999E-2</v>
      </c>
      <c r="V10" s="106">
        <f t="shared" si="2"/>
        <v>2.4139999999999418E-3</v>
      </c>
      <c r="W10" s="107">
        <f t="shared" si="3"/>
        <v>3.4886000000000056E-2</v>
      </c>
      <c r="X10" s="116"/>
      <c r="Y10" s="102">
        <f>(O10-O7)/O7</f>
        <v>-6.6601371204701276E-2</v>
      </c>
      <c r="Z10" s="103">
        <f>(P10-P7)/P7</f>
        <v>-6.6536203522504889E-2</v>
      </c>
      <c r="AA10" s="103">
        <f>(Q10-Q7)/Q7</f>
        <v>-4.4354342816884496E-2</v>
      </c>
      <c r="AB10" s="104">
        <f>(R10-R7)/R7</f>
        <v>-3.1494404977263239E-2</v>
      </c>
      <c r="AC10" s="116"/>
      <c r="AD10" s="102"/>
      <c r="AE10" s="103"/>
      <c r="AF10" s="103"/>
      <c r="AG10" s="104"/>
      <c r="AH10" s="103"/>
      <c r="AI10" s="102">
        <f t="shared" si="4"/>
        <v>5.2742616033756295E-3</v>
      </c>
      <c r="AJ10" s="103">
        <f t="shared" si="4"/>
        <v>4.2105263157894424E-3</v>
      </c>
      <c r="AK10" s="103">
        <f t="shared" si="4"/>
        <v>8.4282661794943259E-3</v>
      </c>
      <c r="AL10" s="104">
        <f t="shared" si="4"/>
        <v>9.7089083697989853E-3</v>
      </c>
      <c r="AM10" s="103"/>
      <c r="AN10" s="102">
        <f t="shared" si="5"/>
        <v>0</v>
      </c>
      <c r="AO10" s="103">
        <f t="shared" si="5"/>
        <v>0</v>
      </c>
      <c r="AP10" s="103">
        <f t="shared" si="5"/>
        <v>0</v>
      </c>
      <c r="AQ10" s="104">
        <f t="shared" si="5"/>
        <v>0</v>
      </c>
      <c r="AR10" s="99"/>
      <c r="AS10" s="108">
        <f t="shared" si="6"/>
        <v>0</v>
      </c>
      <c r="AT10" s="109">
        <f t="shared" si="7"/>
        <v>0</v>
      </c>
      <c r="AU10" s="109">
        <f t="shared" si="8"/>
        <v>0</v>
      </c>
      <c r="AV10" s="110">
        <f t="shared" si="9"/>
        <v>0</v>
      </c>
      <c r="AW10" s="99"/>
      <c r="AX10" s="102">
        <f t="shared" si="10"/>
        <v>-4.4346467664233558E-3</v>
      </c>
      <c r="AY10" s="103">
        <f t="shared" si="11"/>
        <v>-5.4983820540095429E-3</v>
      </c>
      <c r="AZ10" s="103">
        <f t="shared" si="12"/>
        <v>-1.2806421903046594E-3</v>
      </c>
      <c r="BA10" s="118"/>
      <c r="BB10" s="99"/>
      <c r="BC10" s="102">
        <f>(O10-(MAX($O$3:O10)))/(MAX($O$3:O10))</f>
        <v>-8.6289549376797697E-2</v>
      </c>
      <c r="BD10" s="103">
        <f>(P10-(MAX($P$3:P10)))/(MAX($P$3:P10))</f>
        <v>-8.5330776605944389E-2</v>
      </c>
      <c r="BE10" s="103">
        <f>(Q10-(MAX($Q$3:Q10)))/(MAX($Q$3:Q10))</f>
        <v>-8.3625333785541739E-2</v>
      </c>
      <c r="BF10" s="104">
        <f>(R10-(MAX($R$3:R10)))/(MAX($R$3:R10))</f>
        <v>-8.8391701776995069E-2</v>
      </c>
      <c r="BG10" s="99"/>
      <c r="BH10" s="102">
        <f t="shared" si="13"/>
        <v>0</v>
      </c>
      <c r="BI10" s="103">
        <f t="shared" si="14"/>
        <v>0</v>
      </c>
      <c r="BJ10" s="103">
        <f t="shared" si="22"/>
        <v>0</v>
      </c>
      <c r="BK10" s="104">
        <f t="shared" si="15"/>
        <v>0</v>
      </c>
      <c r="BL10" s="103"/>
      <c r="BM10" s="112">
        <f t="shared" si="16"/>
        <v>102.1</v>
      </c>
      <c r="BN10" s="113">
        <f t="shared" si="16"/>
        <v>102.2</v>
      </c>
      <c r="BO10" s="113">
        <f t="shared" si="16"/>
        <v>105.83381006720684</v>
      </c>
      <c r="BP10" s="114">
        <f t="shared" si="16"/>
        <v>108.43752156493431</v>
      </c>
      <c r="BQ10" s="99"/>
      <c r="BR10" s="102">
        <f t="shared" si="17"/>
        <v>-6.6601371204701276E-2</v>
      </c>
      <c r="BS10" s="103">
        <f t="shared" si="18"/>
        <v>-6.6536203522504889E-2</v>
      </c>
      <c r="BT10" s="103">
        <f t="shared" si="23"/>
        <v>-4.4354342816884496E-2</v>
      </c>
      <c r="BU10" s="104">
        <f t="shared" si="19"/>
        <v>-3.1494404977263239E-2</v>
      </c>
      <c r="BV10" s="103"/>
      <c r="BW10" s="112">
        <f t="shared" si="20"/>
        <v>93.339862879529861</v>
      </c>
      <c r="BX10" s="113">
        <f t="shared" si="20"/>
        <v>93.346379647749515</v>
      </c>
      <c r="BY10" s="113">
        <f t="shared" si="20"/>
        <v>94.715856810167239</v>
      </c>
      <c r="BZ10" s="114">
        <f t="shared" si="20"/>
        <v>95.436153931302471</v>
      </c>
    </row>
    <row r="11" spans="1:78">
      <c r="A11" s="197" t="s">
        <v>75</v>
      </c>
      <c r="B11" s="75" t="s">
        <v>27</v>
      </c>
      <c r="C11" s="81">
        <f>POWER(C52/C42,365/($B$52-$B$42))-1</f>
        <v>0.12184162130540055</v>
      </c>
      <c r="D11" s="214">
        <f>POWER(D52/D42,365/($B$52-$B$42))-1</f>
        <v>0.12468736646240353</v>
      </c>
      <c r="E11" s="214">
        <f>POWER(E52/E42,365/($B$52-$B$42))-1</f>
        <v>-1</v>
      </c>
      <c r="F11" s="214">
        <f>POWER(F52/F42,365/($B$52-$B$42))-1</f>
        <v>0.11049565960837215</v>
      </c>
      <c r="H11" s="167">
        <f t="shared" si="21"/>
        <v>37741</v>
      </c>
      <c r="I11" s="74"/>
      <c r="J11" s="42">
        <f t="shared" si="24"/>
        <v>7.0304302203567648E-2</v>
      </c>
      <c r="K11" s="33">
        <f t="shared" si="24"/>
        <v>7.023060796645697E-2</v>
      </c>
      <c r="L11" s="33">
        <f t="shared" si="24"/>
        <v>7.2602736992899208E-2</v>
      </c>
      <c r="M11" s="41">
        <f t="shared" si="0"/>
        <v>8.2369459051528482E-2</v>
      </c>
      <c r="N11"/>
      <c r="O11" s="232">
        <v>10200</v>
      </c>
      <c r="P11" s="239">
        <v>10210</v>
      </c>
      <c r="Q11" s="239">
        <v>10751.92</v>
      </c>
      <c r="R11" s="351">
        <v>11201.29</v>
      </c>
      <c r="S11" s="73"/>
      <c r="T11" s="59">
        <f t="shared" si="1"/>
        <v>0.02</v>
      </c>
      <c r="U11" s="58">
        <f t="shared" si="2"/>
        <v>2.1000000000000001E-2</v>
      </c>
      <c r="V11" s="58">
        <f t="shared" si="2"/>
        <v>7.5192000000000009E-2</v>
      </c>
      <c r="W11" s="57">
        <f t="shared" si="3"/>
        <v>0.12012900000000008</v>
      </c>
      <c r="X11" s="73"/>
      <c r="Y11" s="42"/>
      <c r="Z11" s="33"/>
      <c r="AA11" s="33"/>
      <c r="AB11" s="41"/>
      <c r="AC11" s="73"/>
      <c r="AD11" s="42"/>
      <c r="AE11" s="33"/>
      <c r="AF11" s="33"/>
      <c r="AG11" s="41"/>
      <c r="AH11" s="33"/>
      <c r="AI11" s="42">
        <f t="shared" si="4"/>
        <v>7.0304302203567648E-2</v>
      </c>
      <c r="AJ11" s="33">
        <f t="shared" si="4"/>
        <v>7.023060796645697E-2</v>
      </c>
      <c r="AK11" s="33">
        <f t="shared" si="4"/>
        <v>7.2602736992899208E-2</v>
      </c>
      <c r="AL11" s="41">
        <f t="shared" si="4"/>
        <v>8.2369459051528482E-2</v>
      </c>
      <c r="AM11" s="33"/>
      <c r="AN11" s="42">
        <f t="shared" si="5"/>
        <v>0</v>
      </c>
      <c r="AO11" s="33">
        <f t="shared" si="5"/>
        <v>0</v>
      </c>
      <c r="AP11" s="33">
        <f t="shared" si="5"/>
        <v>0</v>
      </c>
      <c r="AQ11" s="41">
        <f t="shared" si="5"/>
        <v>0</v>
      </c>
      <c r="AR11" s="23"/>
      <c r="AS11" s="56">
        <f t="shared" si="6"/>
        <v>0</v>
      </c>
      <c r="AT11" s="29">
        <f t="shared" si="7"/>
        <v>0</v>
      </c>
      <c r="AU11" s="29">
        <f t="shared" si="8"/>
        <v>0</v>
      </c>
      <c r="AV11" s="55">
        <f t="shared" si="9"/>
        <v>0</v>
      </c>
      <c r="AW11" s="23"/>
      <c r="AX11" s="42">
        <f t="shared" si="10"/>
        <v>-1.2065156847960834E-2</v>
      </c>
      <c r="AY11" s="33">
        <f t="shared" si="11"/>
        <v>-1.2138851085071511E-2</v>
      </c>
      <c r="AZ11" s="33">
        <f t="shared" si="12"/>
        <v>-9.7667220586292736E-3</v>
      </c>
      <c r="BA11" s="72"/>
      <c r="BB11" s="23"/>
      <c r="BC11" s="42">
        <f>(O11-(MAX($O$3:O11)))/(MAX($O$3:O11))</f>
        <v>-2.2051773729626079E-2</v>
      </c>
      <c r="BD11" s="33">
        <f>(P11-(MAX($P$3:P11)))/(MAX($P$3:P11))</f>
        <v>-2.109300095877277E-2</v>
      </c>
      <c r="BE11" s="33">
        <f>(Q11-(MAX($Q$3:Q11)))/(MAX($Q$3:Q11))</f>
        <v>-1.709402490741763E-2</v>
      </c>
      <c r="BF11" s="41">
        <f>(R11-(MAX($R$3:R11)))/(MAX($R$3:R11))</f>
        <v>-1.3303019385481776E-2</v>
      </c>
      <c r="BG11" s="23"/>
      <c r="BH11" s="42">
        <f t="shared" si="13"/>
        <v>0</v>
      </c>
      <c r="BI11" s="33">
        <f t="shared" si="14"/>
        <v>0</v>
      </c>
      <c r="BJ11" s="33">
        <f t="shared" si="22"/>
        <v>0</v>
      </c>
      <c r="BK11" s="41">
        <f t="shared" si="15"/>
        <v>0</v>
      </c>
      <c r="BL11" s="33"/>
      <c r="BM11" s="36">
        <f t="shared" si="16"/>
        <v>102.1</v>
      </c>
      <c r="BN11" s="35">
        <f t="shared" si="16"/>
        <v>102.2</v>
      </c>
      <c r="BO11" s="35">
        <f t="shared" si="16"/>
        <v>105.83381006720684</v>
      </c>
      <c r="BP11" s="37">
        <f t="shared" si="16"/>
        <v>108.43752156493431</v>
      </c>
      <c r="BQ11" s="23"/>
      <c r="BR11" s="42">
        <f t="shared" si="17"/>
        <v>0</v>
      </c>
      <c r="BS11" s="33">
        <f t="shared" si="18"/>
        <v>0</v>
      </c>
      <c r="BT11" s="33">
        <f t="shared" si="23"/>
        <v>0</v>
      </c>
      <c r="BU11" s="41">
        <f t="shared" si="19"/>
        <v>0</v>
      </c>
      <c r="BV11" s="33"/>
      <c r="BW11" s="36">
        <f t="shared" si="20"/>
        <v>93.339862879529861</v>
      </c>
      <c r="BX11" s="35">
        <f t="shared" si="20"/>
        <v>93.346379647749515</v>
      </c>
      <c r="BY11" s="35">
        <f t="shared" si="20"/>
        <v>94.715856810167239</v>
      </c>
      <c r="BZ11" s="37">
        <f t="shared" si="20"/>
        <v>95.436153931302471</v>
      </c>
    </row>
    <row r="12" spans="1:78">
      <c r="A12" s="197" t="s">
        <v>75</v>
      </c>
      <c r="B12" s="75" t="s">
        <v>26</v>
      </c>
      <c r="C12" s="81">
        <f>(C52-C42)/C42</f>
        <v>7.4039999999999999</v>
      </c>
      <c r="D12" s="214">
        <f>(D52-D42)/D42</f>
        <v>7.8075999999999999</v>
      </c>
      <c r="E12" s="214">
        <f>(E52-E42)/E42</f>
        <v>-1</v>
      </c>
      <c r="F12" s="214">
        <f>(F52-F42)/F42</f>
        <v>5.9622222240438827</v>
      </c>
      <c r="H12" s="167">
        <f t="shared" si="21"/>
        <v>37772</v>
      </c>
      <c r="I12" s="74"/>
      <c r="J12" s="42">
        <f t="shared" si="24"/>
        <v>8.1372549019607776E-2</v>
      </c>
      <c r="K12" s="33">
        <f t="shared" si="24"/>
        <v>8.2272282076395697E-2</v>
      </c>
      <c r="L12" s="33">
        <f t="shared" si="24"/>
        <v>8.2874500554319663E-2</v>
      </c>
      <c r="M12" s="41">
        <f t="shared" si="0"/>
        <v>5.2687681508111872E-2</v>
      </c>
      <c r="N12"/>
      <c r="O12" s="232">
        <v>11030</v>
      </c>
      <c r="P12" s="239">
        <v>11050</v>
      </c>
      <c r="Q12" s="239">
        <v>11642.98</v>
      </c>
      <c r="R12" s="351">
        <v>11791.46</v>
      </c>
      <c r="S12" s="73"/>
      <c r="T12" s="59">
        <f t="shared" si="1"/>
        <v>0.10299999999999999</v>
      </c>
      <c r="U12" s="58">
        <f t="shared" si="2"/>
        <v>0.105</v>
      </c>
      <c r="V12" s="58">
        <f t="shared" si="2"/>
        <v>0.16429799999999994</v>
      </c>
      <c r="W12" s="57">
        <f t="shared" si="3"/>
        <v>0.17914599999999992</v>
      </c>
      <c r="X12" s="73"/>
      <c r="Y12" s="42"/>
      <c r="Z12" s="33"/>
      <c r="AA12" s="33"/>
      <c r="AB12" s="41"/>
      <c r="AC12" s="73"/>
      <c r="AD12" s="42"/>
      <c r="AE12" s="33"/>
      <c r="AF12" s="33"/>
      <c r="AG12" s="41"/>
      <c r="AH12" s="33"/>
      <c r="AI12" s="42">
        <f t="shared" si="4"/>
        <v>8.1372549019607776E-2</v>
      </c>
      <c r="AJ12" s="33">
        <f t="shared" si="4"/>
        <v>8.2272282076395697E-2</v>
      </c>
      <c r="AK12" s="33">
        <f t="shared" si="4"/>
        <v>8.2874500554319663E-2</v>
      </c>
      <c r="AL12" s="41">
        <f t="shared" si="4"/>
        <v>5.2687681508111872E-2</v>
      </c>
      <c r="AM12" s="33"/>
      <c r="AN12" s="42">
        <f t="shared" si="5"/>
        <v>0</v>
      </c>
      <c r="AO12" s="33">
        <f t="shared" si="5"/>
        <v>0</v>
      </c>
      <c r="AP12" s="33">
        <f t="shared" si="5"/>
        <v>0</v>
      </c>
      <c r="AQ12" s="41">
        <f t="shared" si="5"/>
        <v>0</v>
      </c>
      <c r="AR12" s="23"/>
      <c r="AS12" s="56">
        <f t="shared" si="6"/>
        <v>0</v>
      </c>
      <c r="AT12" s="29">
        <f t="shared" si="7"/>
        <v>0</v>
      </c>
      <c r="AU12" s="29">
        <f t="shared" si="8"/>
        <v>0</v>
      </c>
      <c r="AV12" s="55">
        <f t="shared" si="9"/>
        <v>0</v>
      </c>
      <c r="AW12" s="23"/>
      <c r="AX12" s="42">
        <f t="shared" si="10"/>
        <v>2.8684867511495904E-2</v>
      </c>
      <c r="AY12" s="33">
        <f t="shared" si="11"/>
        <v>2.9584600568283825E-2</v>
      </c>
      <c r="AZ12" s="33">
        <f t="shared" si="12"/>
        <v>3.0186819046207791E-2</v>
      </c>
      <c r="BA12" s="72"/>
      <c r="BB12" s="23"/>
      <c r="BC12" s="42">
        <f>(O12-(MAX($O$3:O12)))/(MAX($O$3:O12))</f>
        <v>0</v>
      </c>
      <c r="BD12" s="33">
        <f>(P12-(MAX($P$3:P12)))/(MAX($P$3:P12))</f>
        <v>0</v>
      </c>
      <c r="BE12" s="33">
        <f>(Q12-(MAX($Q$3:Q12)))/(MAX($Q$3:Q12))</f>
        <v>0</v>
      </c>
      <c r="BF12" s="41">
        <f>(R12-(MAX($R$3:R12)))/(MAX($R$3:R12))</f>
        <v>0</v>
      </c>
      <c r="BG12" s="23"/>
      <c r="BH12" s="42">
        <f t="shared" si="13"/>
        <v>0</v>
      </c>
      <c r="BI12" s="33">
        <f t="shared" si="14"/>
        <v>0</v>
      </c>
      <c r="BJ12" s="33">
        <f t="shared" si="22"/>
        <v>0</v>
      </c>
      <c r="BK12" s="41">
        <f t="shared" si="15"/>
        <v>0</v>
      </c>
      <c r="BL12" s="33"/>
      <c r="BM12" s="36">
        <f t="shared" si="16"/>
        <v>102.1</v>
      </c>
      <c r="BN12" s="35">
        <f t="shared" si="16"/>
        <v>102.2</v>
      </c>
      <c r="BO12" s="35">
        <f t="shared" si="16"/>
        <v>105.83381006720684</v>
      </c>
      <c r="BP12" s="37">
        <f t="shared" si="16"/>
        <v>108.43752156493431</v>
      </c>
      <c r="BQ12" s="23"/>
      <c r="BR12" s="42">
        <f t="shared" si="17"/>
        <v>0</v>
      </c>
      <c r="BS12" s="33">
        <f t="shared" si="18"/>
        <v>0</v>
      </c>
      <c r="BT12" s="33">
        <f t="shared" si="23"/>
        <v>0</v>
      </c>
      <c r="BU12" s="41">
        <f t="shared" si="19"/>
        <v>0</v>
      </c>
      <c r="BV12" s="33"/>
      <c r="BW12" s="36">
        <f t="shared" si="20"/>
        <v>93.339862879529861</v>
      </c>
      <c r="BX12" s="35">
        <f t="shared" si="20"/>
        <v>93.346379647749515</v>
      </c>
      <c r="BY12" s="35">
        <f t="shared" si="20"/>
        <v>94.715856810167239</v>
      </c>
      <c r="BZ12" s="37">
        <f t="shared" si="20"/>
        <v>95.436153931302471</v>
      </c>
    </row>
    <row r="13" spans="1:78" s="64" customFormat="1">
      <c r="A13" s="197" t="s">
        <v>75</v>
      </c>
      <c r="B13" s="75" t="s">
        <v>50</v>
      </c>
      <c r="C13" s="77">
        <f>STDEV(IF(J4:J226&lt;&gt;0,J4:J226))*SQRT(12)</f>
        <v>0.16630199618881322</v>
      </c>
      <c r="D13" s="77">
        <f>STDEV(IF(K4:K226&lt;&gt;0,K4:K226))*SQRT(12)</f>
        <v>0.16634988141710061</v>
      </c>
      <c r="E13" s="77" t="e">
        <f>STDEV(IF(L4:L226&lt;&gt;0,L4:L226))*SQRT(12)</f>
        <v>#DIV/0!</v>
      </c>
      <c r="F13" s="77">
        <f>STDEV(IF(M4:M226&lt;&gt;0,M4:M226))*SQRT(12)</f>
        <v>0.143576623381485</v>
      </c>
      <c r="G13" s="174"/>
      <c r="H13" s="166">
        <f t="shared" si="21"/>
        <v>37802</v>
      </c>
      <c r="I13" s="115"/>
      <c r="J13" s="102">
        <f t="shared" si="24"/>
        <v>2.810516772438798E-2</v>
      </c>
      <c r="K13" s="103">
        <f t="shared" si="24"/>
        <v>2.8054298642533837E-2</v>
      </c>
      <c r="L13" s="103">
        <f t="shared" si="24"/>
        <v>1.2746736660202096E-2</v>
      </c>
      <c r="M13" s="104">
        <f t="shared" si="0"/>
        <v>1.2756690011245464E-2</v>
      </c>
      <c r="O13" s="231">
        <v>11340</v>
      </c>
      <c r="P13" s="238">
        <v>11360</v>
      </c>
      <c r="Q13" s="238">
        <v>11791.39</v>
      </c>
      <c r="R13" s="350">
        <v>11941.88</v>
      </c>
      <c r="S13" s="116"/>
      <c r="T13" s="105">
        <f t="shared" si="1"/>
        <v>0.13400000000000001</v>
      </c>
      <c r="U13" s="106">
        <f t="shared" si="2"/>
        <v>0.13600000000000001</v>
      </c>
      <c r="V13" s="106">
        <f t="shared" si="2"/>
        <v>0.17913899999999994</v>
      </c>
      <c r="W13" s="107">
        <f t="shared" si="3"/>
        <v>0.19418799999999992</v>
      </c>
      <c r="X13" s="116"/>
      <c r="Y13" s="102">
        <f>(O13-O10)/O10</f>
        <v>0.18992654774396642</v>
      </c>
      <c r="Z13" s="103">
        <f>(P13-P10)/P10</f>
        <v>0.19077568134171907</v>
      </c>
      <c r="AA13" s="103">
        <f>(Q13-Q10)/Q10</f>
        <v>0.17629941321649539</v>
      </c>
      <c r="AB13" s="104">
        <f>(R13-R10)/R10</f>
        <v>0.15393193066675928</v>
      </c>
      <c r="AC13" s="116"/>
      <c r="AD13" s="102"/>
      <c r="AE13" s="103"/>
      <c r="AF13" s="103"/>
      <c r="AG13" s="104"/>
      <c r="AH13" s="103"/>
      <c r="AI13" s="102">
        <f t="shared" si="4"/>
        <v>2.810516772438798E-2</v>
      </c>
      <c r="AJ13" s="103">
        <f t="shared" si="4"/>
        <v>2.8054298642533837E-2</v>
      </c>
      <c r="AK13" s="103">
        <f t="shared" si="4"/>
        <v>1.2746736660202096E-2</v>
      </c>
      <c r="AL13" s="104">
        <f t="shared" si="4"/>
        <v>1.2756690011245464E-2</v>
      </c>
      <c r="AM13" s="103"/>
      <c r="AN13" s="102">
        <f t="shared" si="5"/>
        <v>0</v>
      </c>
      <c r="AO13" s="103">
        <f t="shared" si="5"/>
        <v>0</v>
      </c>
      <c r="AP13" s="103">
        <f t="shared" si="5"/>
        <v>0</v>
      </c>
      <c r="AQ13" s="104">
        <f t="shared" si="5"/>
        <v>0</v>
      </c>
      <c r="AR13" s="99"/>
      <c r="AS13" s="108">
        <f t="shared" si="6"/>
        <v>0</v>
      </c>
      <c r="AT13" s="109">
        <f t="shared" si="7"/>
        <v>0</v>
      </c>
      <c r="AU13" s="109">
        <f t="shared" si="8"/>
        <v>0</v>
      </c>
      <c r="AV13" s="110">
        <f t="shared" si="9"/>
        <v>0</v>
      </c>
      <c r="AW13" s="99"/>
      <c r="AX13" s="102">
        <f t="shared" si="10"/>
        <v>1.5348477713142517E-2</v>
      </c>
      <c r="AY13" s="103">
        <f t="shared" si="11"/>
        <v>1.5297608631288373E-2</v>
      </c>
      <c r="AZ13" s="103">
        <f t="shared" si="12"/>
        <v>-9.9533510433680306E-6</v>
      </c>
      <c r="BA13" s="118"/>
      <c r="BB13" s="99"/>
      <c r="BC13" s="102">
        <f>(O13-(MAX($O$3:O13)))/(MAX($O$3:O13))</f>
        <v>0</v>
      </c>
      <c r="BD13" s="103">
        <f>(P13-(MAX($P$3:P13)))/(MAX($P$3:P13))</f>
        <v>0</v>
      </c>
      <c r="BE13" s="103">
        <f>(Q13-(MAX($Q$3:Q13)))/(MAX($Q$3:Q13))</f>
        <v>0</v>
      </c>
      <c r="BF13" s="104">
        <f>(R13-(MAX($R$3:R13)))/(MAX($R$3:R13))</f>
        <v>0</v>
      </c>
      <c r="BG13" s="99"/>
      <c r="BH13" s="102">
        <f t="shared" si="13"/>
        <v>0.18992654774396642</v>
      </c>
      <c r="BI13" s="103">
        <f t="shared" si="14"/>
        <v>0.19077568134171907</v>
      </c>
      <c r="BJ13" s="103">
        <f t="shared" si="22"/>
        <v>0.17629941321649539</v>
      </c>
      <c r="BK13" s="104">
        <f t="shared" si="15"/>
        <v>0.15393193066675928</v>
      </c>
      <c r="BL13" s="103"/>
      <c r="BM13" s="112">
        <f t="shared" si="16"/>
        <v>121.49150052465897</v>
      </c>
      <c r="BN13" s="113">
        <f t="shared" si="16"/>
        <v>121.69727463312368</v>
      </c>
      <c r="BO13" s="113">
        <f t="shared" si="16"/>
        <v>124.49224868052144</v>
      </c>
      <c r="BP13" s="114">
        <f t="shared" si="16"/>
        <v>125.12951861614299</v>
      </c>
      <c r="BQ13" s="99"/>
      <c r="BR13" s="102">
        <f t="shared" si="17"/>
        <v>0</v>
      </c>
      <c r="BS13" s="103">
        <f t="shared" si="18"/>
        <v>0</v>
      </c>
      <c r="BT13" s="103">
        <f t="shared" si="23"/>
        <v>0</v>
      </c>
      <c r="BU13" s="104">
        <f t="shared" si="19"/>
        <v>0</v>
      </c>
      <c r="BV13" s="103"/>
      <c r="BW13" s="112">
        <f t="shared" si="20"/>
        <v>93.339862879529861</v>
      </c>
      <c r="BX13" s="113">
        <f t="shared" si="20"/>
        <v>93.346379647749515</v>
      </c>
      <c r="BY13" s="113">
        <f t="shared" si="20"/>
        <v>94.715856810167239</v>
      </c>
      <c r="BZ13" s="114">
        <f t="shared" si="20"/>
        <v>95.436153931302471</v>
      </c>
    </row>
    <row r="14" spans="1:78">
      <c r="A14" s="197" t="s">
        <v>75</v>
      </c>
      <c r="B14" s="75" t="s">
        <v>51</v>
      </c>
      <c r="C14" s="77">
        <f>POWER(C52/C43,365/($B$52-$B$43))-1</f>
        <v>0.11812240192424661</v>
      </c>
      <c r="D14" s="213">
        <f>POWER(D52/D43,365/($B$52-$B$43))-1</f>
        <v>0.1209632786514494</v>
      </c>
      <c r="E14" s="213">
        <f>POWER(E52/E43,365/($B$52-$B$43))-1</f>
        <v>-1</v>
      </c>
      <c r="F14" s="213">
        <f>POWER(F52/F43,365/($B$52-$B$43))-1</f>
        <v>0.13870967939804935</v>
      </c>
      <c r="H14" s="167">
        <f t="shared" si="21"/>
        <v>37833</v>
      </c>
      <c r="I14" s="74"/>
      <c r="J14" s="42">
        <f t="shared" si="24"/>
        <v>2.6455026455026509E-2</v>
      </c>
      <c r="K14" s="33">
        <f t="shared" si="24"/>
        <v>2.6408450704225261E-2</v>
      </c>
      <c r="L14" s="33">
        <f t="shared" si="24"/>
        <v>3.548097382920945E-2</v>
      </c>
      <c r="M14" s="41">
        <f t="shared" si="0"/>
        <v>1.7632064633039457E-2</v>
      </c>
      <c r="N14"/>
      <c r="O14" s="232">
        <v>11640</v>
      </c>
      <c r="P14" s="239">
        <v>11660</v>
      </c>
      <c r="Q14" s="239">
        <v>12209.76</v>
      </c>
      <c r="R14" s="351">
        <v>12152.44</v>
      </c>
      <c r="S14" s="73"/>
      <c r="T14" s="59">
        <f t="shared" si="1"/>
        <v>0.16400000000000001</v>
      </c>
      <c r="U14" s="58">
        <f t="shared" si="2"/>
        <v>0.16600000000000001</v>
      </c>
      <c r="V14" s="58">
        <f t="shared" si="2"/>
        <v>0.22097600000000003</v>
      </c>
      <c r="W14" s="57">
        <f t="shared" si="3"/>
        <v>0.21524400000000005</v>
      </c>
      <c r="X14" s="73"/>
      <c r="Y14" s="42"/>
      <c r="Z14" s="33"/>
      <c r="AA14" s="33"/>
      <c r="AB14" s="41"/>
      <c r="AC14" s="73"/>
      <c r="AD14" s="42"/>
      <c r="AE14" s="33"/>
      <c r="AF14" s="33"/>
      <c r="AG14" s="41"/>
      <c r="AH14" s="33"/>
      <c r="AI14" s="42">
        <f t="shared" si="4"/>
        <v>2.6455026455026509E-2</v>
      </c>
      <c r="AJ14" s="33">
        <f t="shared" si="4"/>
        <v>2.6408450704225261E-2</v>
      </c>
      <c r="AK14" s="33">
        <f t="shared" si="4"/>
        <v>3.548097382920945E-2</v>
      </c>
      <c r="AL14" s="41">
        <f t="shared" si="4"/>
        <v>1.7632064633039457E-2</v>
      </c>
      <c r="AM14" s="33"/>
      <c r="AN14" s="42">
        <f t="shared" si="5"/>
        <v>0</v>
      </c>
      <c r="AO14" s="33">
        <f t="shared" si="5"/>
        <v>0</v>
      </c>
      <c r="AP14" s="33">
        <f t="shared" si="5"/>
        <v>0</v>
      </c>
      <c r="AQ14" s="41">
        <f t="shared" si="5"/>
        <v>0</v>
      </c>
      <c r="AR14" s="23"/>
      <c r="AS14" s="56">
        <f t="shared" si="6"/>
        <v>0</v>
      </c>
      <c r="AT14" s="29">
        <f t="shared" si="7"/>
        <v>0</v>
      </c>
      <c r="AU14" s="29">
        <f t="shared" si="8"/>
        <v>0</v>
      </c>
      <c r="AV14" s="55">
        <f t="shared" si="9"/>
        <v>0</v>
      </c>
      <c r="AW14" s="23"/>
      <c r="AX14" s="42">
        <f t="shared" si="10"/>
        <v>8.822961821987052E-3</v>
      </c>
      <c r="AY14" s="33">
        <f t="shared" si="11"/>
        <v>8.7763860711858044E-3</v>
      </c>
      <c r="AZ14" s="33">
        <f t="shared" si="12"/>
        <v>1.7848909196169993E-2</v>
      </c>
      <c r="BA14" s="72"/>
      <c r="BB14" s="23"/>
      <c r="BC14" s="42">
        <f>(O14-(MAX($O$3:O14)))/(MAX($O$3:O14))</f>
        <v>0</v>
      </c>
      <c r="BD14" s="33">
        <f>(P14-(MAX($P$3:P14)))/(MAX($P$3:P14))</f>
        <v>0</v>
      </c>
      <c r="BE14" s="33">
        <f>(Q14-(MAX($Q$3:Q14)))/(MAX($Q$3:Q14))</f>
        <v>0</v>
      </c>
      <c r="BF14" s="41">
        <f>(R14-(MAX($R$3:R14)))/(MAX($R$3:R14))</f>
        <v>0</v>
      </c>
      <c r="BG14" s="23"/>
      <c r="BH14" s="42">
        <f t="shared" si="13"/>
        <v>0</v>
      </c>
      <c r="BI14" s="33">
        <f t="shared" si="14"/>
        <v>0</v>
      </c>
      <c r="BJ14" s="33">
        <f t="shared" si="22"/>
        <v>0</v>
      </c>
      <c r="BK14" s="41">
        <f t="shared" si="15"/>
        <v>0</v>
      </c>
      <c r="BL14" s="33"/>
      <c r="BM14" s="36">
        <f t="shared" si="16"/>
        <v>121.49150052465897</v>
      </c>
      <c r="BN14" s="35">
        <f t="shared" si="16"/>
        <v>121.69727463312368</v>
      </c>
      <c r="BO14" s="35">
        <f t="shared" si="16"/>
        <v>124.49224868052144</v>
      </c>
      <c r="BP14" s="37">
        <f t="shared" si="16"/>
        <v>125.12951861614299</v>
      </c>
      <c r="BQ14" s="23"/>
      <c r="BR14" s="42">
        <f t="shared" si="17"/>
        <v>0</v>
      </c>
      <c r="BS14" s="33">
        <f t="shared" si="18"/>
        <v>0</v>
      </c>
      <c r="BT14" s="33">
        <f t="shared" si="23"/>
        <v>0</v>
      </c>
      <c r="BU14" s="41">
        <f t="shared" si="19"/>
        <v>0</v>
      </c>
      <c r="BV14" s="33"/>
      <c r="BW14" s="36">
        <f t="shared" si="20"/>
        <v>93.339862879529861</v>
      </c>
      <c r="BX14" s="35">
        <f t="shared" si="20"/>
        <v>93.346379647749515</v>
      </c>
      <c r="BY14" s="35">
        <f t="shared" si="20"/>
        <v>94.715856810167239</v>
      </c>
      <c r="BZ14" s="37">
        <f t="shared" si="20"/>
        <v>95.436153931302471</v>
      </c>
    </row>
    <row r="15" spans="1:78">
      <c r="A15" s="197" t="s">
        <v>75</v>
      </c>
      <c r="B15" s="75" t="s">
        <v>52</v>
      </c>
      <c r="C15" s="77">
        <f>POWER(C52/C44,365/($B$52-$B$44))-1</f>
        <v>0.19409387519490995</v>
      </c>
      <c r="D15" s="213">
        <f>POWER(D52/D44,365/($B$52-$B$44))-1</f>
        <v>0.19694824988124715</v>
      </c>
      <c r="E15" s="213">
        <f>POWER(E52/E44,365/($B$52-$B$44))-1</f>
        <v>-1</v>
      </c>
      <c r="F15" s="213">
        <f>POWER(F52/F44,365/($B$52-$B$44))-1</f>
        <v>0.16224822288146346</v>
      </c>
      <c r="H15" s="167">
        <f t="shared" si="21"/>
        <v>37864</v>
      </c>
      <c r="I15" s="74"/>
      <c r="J15" s="42">
        <f t="shared" si="24"/>
        <v>5.068728522336774E-2</v>
      </c>
      <c r="K15" s="33">
        <f t="shared" si="24"/>
        <v>5.060034305317318E-2</v>
      </c>
      <c r="L15" s="33">
        <f t="shared" si="24"/>
        <v>4.5361251982021011E-2</v>
      </c>
      <c r="M15" s="41">
        <f t="shared" si="0"/>
        <v>1.950143345698474E-2</v>
      </c>
      <c r="N15"/>
      <c r="O15" s="232">
        <v>12230</v>
      </c>
      <c r="P15" s="239">
        <v>12250</v>
      </c>
      <c r="Q15" s="239">
        <v>12763.61</v>
      </c>
      <c r="R15" s="351">
        <v>12389.43</v>
      </c>
      <c r="S15" s="73"/>
      <c r="T15" s="59">
        <f t="shared" si="1"/>
        <v>0.223</v>
      </c>
      <c r="U15" s="58">
        <f t="shared" si="2"/>
        <v>0.22500000000000001</v>
      </c>
      <c r="V15" s="58">
        <f t="shared" si="2"/>
        <v>0.27636100000000008</v>
      </c>
      <c r="W15" s="57">
        <f t="shared" si="3"/>
        <v>0.23894300000000002</v>
      </c>
      <c r="X15" s="73"/>
      <c r="Y15" s="42"/>
      <c r="Z15" s="33"/>
      <c r="AA15" s="33"/>
      <c r="AB15" s="41"/>
      <c r="AC15" s="73"/>
      <c r="AD15" s="42"/>
      <c r="AE15" s="33"/>
      <c r="AF15" s="33"/>
      <c r="AG15" s="41"/>
      <c r="AH15" s="33"/>
      <c r="AI15" s="42">
        <f t="shared" si="4"/>
        <v>5.068728522336774E-2</v>
      </c>
      <c r="AJ15" s="33">
        <f t="shared" si="4"/>
        <v>5.060034305317318E-2</v>
      </c>
      <c r="AK15" s="33">
        <f t="shared" si="4"/>
        <v>4.5361251982021011E-2</v>
      </c>
      <c r="AL15" s="41">
        <f t="shared" si="4"/>
        <v>1.950143345698474E-2</v>
      </c>
      <c r="AM15" s="33"/>
      <c r="AN15" s="42">
        <f t="shared" si="5"/>
        <v>0</v>
      </c>
      <c r="AO15" s="33">
        <f t="shared" si="5"/>
        <v>0</v>
      </c>
      <c r="AP15" s="33">
        <f t="shared" si="5"/>
        <v>0</v>
      </c>
      <c r="AQ15" s="41">
        <f t="shared" si="5"/>
        <v>0</v>
      </c>
      <c r="AR15" s="23"/>
      <c r="AS15" s="56">
        <f t="shared" si="6"/>
        <v>0</v>
      </c>
      <c r="AT15" s="29">
        <f t="shared" si="7"/>
        <v>0</v>
      </c>
      <c r="AU15" s="29">
        <f t="shared" si="8"/>
        <v>0</v>
      </c>
      <c r="AV15" s="55">
        <f t="shared" si="9"/>
        <v>0</v>
      </c>
      <c r="AW15" s="23"/>
      <c r="AX15" s="42">
        <f t="shared" si="10"/>
        <v>3.1185851766382999E-2</v>
      </c>
      <c r="AY15" s="33">
        <f t="shared" si="11"/>
        <v>3.109890959618844E-2</v>
      </c>
      <c r="AZ15" s="33">
        <f t="shared" si="12"/>
        <v>2.5859818525036271E-2</v>
      </c>
      <c r="BA15" s="72"/>
      <c r="BB15" s="23"/>
      <c r="BC15" s="42">
        <f>(O15-(MAX($O$3:O15)))/(MAX($O$3:O15))</f>
        <v>0</v>
      </c>
      <c r="BD15" s="33">
        <f>(P15-(MAX($P$3:P15)))/(MAX($P$3:P15))</f>
        <v>0</v>
      </c>
      <c r="BE15" s="33">
        <f>(Q15-(MAX($Q$3:Q15)))/(MAX($Q$3:Q15))</f>
        <v>0</v>
      </c>
      <c r="BF15" s="41">
        <f>(R15-(MAX($R$3:R15)))/(MAX($R$3:R15))</f>
        <v>0</v>
      </c>
      <c r="BG15" s="23"/>
      <c r="BH15" s="42">
        <f t="shared" si="13"/>
        <v>0</v>
      </c>
      <c r="BI15" s="33">
        <f t="shared" si="14"/>
        <v>0</v>
      </c>
      <c r="BJ15" s="33">
        <f t="shared" si="22"/>
        <v>0</v>
      </c>
      <c r="BK15" s="41">
        <f t="shared" si="15"/>
        <v>0</v>
      </c>
      <c r="BL15" s="33"/>
      <c r="BM15" s="36">
        <f t="shared" si="16"/>
        <v>121.49150052465897</v>
      </c>
      <c r="BN15" s="35">
        <f t="shared" si="16"/>
        <v>121.69727463312368</v>
      </c>
      <c r="BO15" s="35">
        <f t="shared" si="16"/>
        <v>124.49224868052144</v>
      </c>
      <c r="BP15" s="37">
        <f t="shared" si="16"/>
        <v>125.12951861614299</v>
      </c>
      <c r="BQ15" s="23"/>
      <c r="BR15" s="42">
        <f t="shared" si="17"/>
        <v>0</v>
      </c>
      <c r="BS15" s="33">
        <f t="shared" si="18"/>
        <v>0</v>
      </c>
      <c r="BT15" s="33">
        <f t="shared" si="23"/>
        <v>0</v>
      </c>
      <c r="BU15" s="41">
        <f t="shared" si="19"/>
        <v>0</v>
      </c>
      <c r="BV15" s="33"/>
      <c r="BW15" s="36">
        <f t="shared" si="20"/>
        <v>93.339862879529861</v>
      </c>
      <c r="BX15" s="35">
        <f t="shared" si="20"/>
        <v>93.346379647749515</v>
      </c>
      <c r="BY15" s="35">
        <f t="shared" si="20"/>
        <v>94.715856810167239</v>
      </c>
      <c r="BZ15" s="37">
        <f t="shared" si="20"/>
        <v>95.436153931302471</v>
      </c>
    </row>
    <row r="16" spans="1:78" s="64" customFormat="1">
      <c r="A16" s="197" t="s">
        <v>75</v>
      </c>
      <c r="B16" s="75" t="s">
        <v>53</v>
      </c>
      <c r="C16" s="81">
        <f>POWER(C52/C45,365/($B$52-$B$45))-1</f>
        <v>0.24221781265660125</v>
      </c>
      <c r="D16" s="214">
        <f>POWER(D52/D45,365/($B$52-$B$45))-1</f>
        <v>0.24501505447656968</v>
      </c>
      <c r="E16" s="214">
        <f>POWER(E52/E45,365/($B$52-$B$45))-1</f>
        <v>-1</v>
      </c>
      <c r="F16" s="214">
        <f>POWER(F52/F45,365/($B$52-$B$45))-1</f>
        <v>0.16662286666086445</v>
      </c>
      <c r="G16" s="174"/>
      <c r="H16" s="166">
        <f t="shared" si="21"/>
        <v>37894</v>
      </c>
      <c r="I16" s="115"/>
      <c r="J16" s="102">
        <f t="shared" si="24"/>
        <v>-1.1447260834014705E-2</v>
      </c>
      <c r="K16" s="103">
        <f t="shared" si="24"/>
        <v>-1.06122448979592E-2</v>
      </c>
      <c r="L16" s="103">
        <f t="shared" si="24"/>
        <v>-1.5309931907979024E-2</v>
      </c>
      <c r="M16" s="104">
        <f t="shared" si="0"/>
        <v>-1.0619536169137689E-2</v>
      </c>
      <c r="O16" s="231">
        <v>12090</v>
      </c>
      <c r="P16" s="238">
        <v>12120</v>
      </c>
      <c r="Q16" s="238">
        <v>12568.2</v>
      </c>
      <c r="R16" s="350">
        <v>12257.86</v>
      </c>
      <c r="S16" s="116"/>
      <c r="T16" s="105">
        <f t="shared" si="1"/>
        <v>0.20899999999999999</v>
      </c>
      <c r="U16" s="106">
        <f t="shared" si="2"/>
        <v>0.21199999999999999</v>
      </c>
      <c r="V16" s="106">
        <f t="shared" si="2"/>
        <v>0.25682000000000005</v>
      </c>
      <c r="W16" s="107">
        <f t="shared" si="3"/>
        <v>0.22578600000000007</v>
      </c>
      <c r="X16" s="116"/>
      <c r="Y16" s="102">
        <f>(O16-O13)/O13</f>
        <v>6.6137566137566134E-2</v>
      </c>
      <c r="Z16" s="103">
        <f>(P16-P13)/P13</f>
        <v>6.6901408450704219E-2</v>
      </c>
      <c r="AA16" s="103">
        <f>(Q16-Q13)/Q13</f>
        <v>6.5879425580868872E-2</v>
      </c>
      <c r="AB16" s="104">
        <f>(R16-R13)/R13</f>
        <v>2.6459820396788562E-2</v>
      </c>
      <c r="AC16" s="116"/>
      <c r="AD16" s="102"/>
      <c r="AE16" s="103"/>
      <c r="AF16" s="103"/>
      <c r="AG16" s="104"/>
      <c r="AH16" s="103"/>
      <c r="AI16" s="102">
        <f t="shared" si="4"/>
        <v>-1.1447260834014705E-2</v>
      </c>
      <c r="AJ16" s="103">
        <f t="shared" si="4"/>
        <v>-1.06122448979592E-2</v>
      </c>
      <c r="AK16" s="103">
        <f t="shared" si="4"/>
        <v>-1.5309931907979024E-2</v>
      </c>
      <c r="AL16" s="104">
        <f t="shared" si="4"/>
        <v>-1.0619536169137689E-2</v>
      </c>
      <c r="AM16" s="103"/>
      <c r="AN16" s="102">
        <f t="shared" si="5"/>
        <v>-1.1447260834014705E-2</v>
      </c>
      <c r="AO16" s="103">
        <f t="shared" si="5"/>
        <v>-1.06122448979592E-2</v>
      </c>
      <c r="AP16" s="103">
        <f t="shared" si="5"/>
        <v>-1.5309931907979024E-2</v>
      </c>
      <c r="AQ16" s="104">
        <f t="shared" si="5"/>
        <v>-1.0619536169137689E-2</v>
      </c>
      <c r="AR16" s="99"/>
      <c r="AS16" s="108">
        <f t="shared" si="6"/>
        <v>1.3103978060196704</v>
      </c>
      <c r="AT16" s="109">
        <f t="shared" si="7"/>
        <v>1.1261974177426106</v>
      </c>
      <c r="AU16" s="109">
        <f t="shared" si="8"/>
        <v>2.3439401502695425</v>
      </c>
      <c r="AV16" s="110">
        <f t="shared" si="9"/>
        <v>1.1277454844762358</v>
      </c>
      <c r="AW16" s="99"/>
      <c r="AX16" s="102">
        <f t="shared" si="10"/>
        <v>-8.2772466487701646E-4</v>
      </c>
      <c r="AY16" s="103">
        <f t="shared" si="11"/>
        <v>7.2912711784889339E-6</v>
      </c>
      <c r="AZ16" s="103">
        <f t="shared" si="12"/>
        <v>-4.6903957388413353E-3</v>
      </c>
      <c r="BA16" s="118"/>
      <c r="BB16" s="99"/>
      <c r="BC16" s="102">
        <f>(O16-(MAX($O$3:O16)))/(MAX($O$3:O16))</f>
        <v>-1.1447260834014717E-2</v>
      </c>
      <c r="BD16" s="103">
        <f>(P16-(MAX($P$3:P16)))/(MAX($P$3:P16))</f>
        <v>-1.0612244897959184E-2</v>
      </c>
      <c r="BE16" s="103">
        <f>(Q16-(MAX($Q$3:Q16)))/(MAX($Q$3:Q16))</f>
        <v>-1.5309931907979E-2</v>
      </c>
      <c r="BF16" s="104">
        <f>(R16-(MAX($R$3:R16)))/(MAX($R$3:R16))</f>
        <v>-1.0619536169137701E-2</v>
      </c>
      <c r="BG16" s="99"/>
      <c r="BH16" s="102">
        <f t="shared" si="13"/>
        <v>6.6137566137566134E-2</v>
      </c>
      <c r="BI16" s="103">
        <f t="shared" si="14"/>
        <v>6.6901408450704219E-2</v>
      </c>
      <c r="BJ16" s="103">
        <f t="shared" si="22"/>
        <v>6.5879425580868872E-2</v>
      </c>
      <c r="BK16" s="104">
        <f t="shared" si="15"/>
        <v>2.6459820396788562E-2</v>
      </c>
      <c r="BL16" s="103"/>
      <c r="BM16" s="112">
        <f t="shared" si="16"/>
        <v>129.52665267576074</v>
      </c>
      <c r="BN16" s="113">
        <f t="shared" si="16"/>
        <v>129.83899371069182</v>
      </c>
      <c r="BO16" s="113">
        <f t="shared" si="16"/>
        <v>132.69372651286486</v>
      </c>
      <c r="BP16" s="114">
        <f t="shared" si="16"/>
        <v>128.44042320506273</v>
      </c>
      <c r="BQ16" s="99"/>
      <c r="BR16" s="102">
        <f t="shared" si="17"/>
        <v>0</v>
      </c>
      <c r="BS16" s="103">
        <f t="shared" si="18"/>
        <v>0</v>
      </c>
      <c r="BT16" s="103">
        <f t="shared" si="23"/>
        <v>0</v>
      </c>
      <c r="BU16" s="104">
        <f t="shared" si="19"/>
        <v>0</v>
      </c>
      <c r="BV16" s="103"/>
      <c r="BW16" s="112">
        <f t="shared" si="20"/>
        <v>93.339862879529861</v>
      </c>
      <c r="BX16" s="113">
        <f t="shared" si="20"/>
        <v>93.346379647749515</v>
      </c>
      <c r="BY16" s="113">
        <f t="shared" si="20"/>
        <v>94.715856810167239</v>
      </c>
      <c r="BZ16" s="114">
        <f t="shared" si="20"/>
        <v>95.436153931302471</v>
      </c>
    </row>
    <row r="17" spans="1:78">
      <c r="A17" s="197" t="s">
        <v>75</v>
      </c>
      <c r="B17" s="75" t="s">
        <v>182</v>
      </c>
      <c r="C17" s="81">
        <f>'[1]DATA - Since Change'!E10</f>
        <v>0.23244741604729868</v>
      </c>
      <c r="D17" s="214">
        <f>'[1]DATA - Since Change'!D10</f>
        <v>0.23565451530362869</v>
      </c>
      <c r="E17" s="214"/>
      <c r="F17" s="214">
        <f>'[1]DATA - Since Change'!H10</f>
        <v>0.15779347305394054</v>
      </c>
      <c r="H17" s="167">
        <f t="shared" si="21"/>
        <v>37925</v>
      </c>
      <c r="I17" s="74"/>
      <c r="J17" s="42">
        <f t="shared" si="24"/>
        <v>8.1885856079404462E-2</v>
      </c>
      <c r="K17" s="33">
        <f t="shared" si="24"/>
        <v>8.2508250825082508E-2</v>
      </c>
      <c r="L17" s="33">
        <f t="shared" si="24"/>
        <v>7.5613850829872264E-2</v>
      </c>
      <c r="M17" s="41">
        <f t="shared" si="0"/>
        <v>5.6570233303366191E-2</v>
      </c>
      <c r="N17"/>
      <c r="O17" s="232">
        <v>13080</v>
      </c>
      <c r="P17" s="239">
        <v>13120</v>
      </c>
      <c r="Q17" s="239">
        <v>13518.53</v>
      </c>
      <c r="R17" s="351">
        <v>12951.29</v>
      </c>
      <c r="S17" s="73"/>
      <c r="T17" s="59">
        <f t="shared" si="1"/>
        <v>0.308</v>
      </c>
      <c r="U17" s="58">
        <f t="shared" si="2"/>
        <v>0.312</v>
      </c>
      <c r="V17" s="58">
        <f t="shared" si="2"/>
        <v>0.35185300000000008</v>
      </c>
      <c r="W17" s="57">
        <f t="shared" si="3"/>
        <v>0.29512900000000009</v>
      </c>
      <c r="X17" s="73"/>
      <c r="Y17" s="42"/>
      <c r="Z17" s="33"/>
      <c r="AA17" s="33"/>
      <c r="AB17" s="41"/>
      <c r="AC17" s="73"/>
      <c r="AD17" s="42"/>
      <c r="AE17" s="33"/>
      <c r="AF17" s="33"/>
      <c r="AG17" s="41"/>
      <c r="AH17" s="33"/>
      <c r="AI17" s="42">
        <f t="shared" si="4"/>
        <v>8.1885856079404462E-2</v>
      </c>
      <c r="AJ17" s="33">
        <f t="shared" si="4"/>
        <v>8.2508250825082508E-2</v>
      </c>
      <c r="AK17" s="33">
        <f t="shared" si="4"/>
        <v>7.5613850829872264E-2</v>
      </c>
      <c r="AL17" s="41">
        <f t="shared" si="4"/>
        <v>5.6570233303366191E-2</v>
      </c>
      <c r="AM17" s="33"/>
      <c r="AN17" s="42">
        <f t="shared" si="5"/>
        <v>0</v>
      </c>
      <c r="AO17" s="33">
        <f t="shared" si="5"/>
        <v>0</v>
      </c>
      <c r="AP17" s="33">
        <f t="shared" si="5"/>
        <v>0</v>
      </c>
      <c r="AQ17" s="41">
        <f t="shared" si="5"/>
        <v>0</v>
      </c>
      <c r="AR17" s="23"/>
      <c r="AS17" s="56">
        <f t="shared" si="6"/>
        <v>0</v>
      </c>
      <c r="AT17" s="29">
        <f t="shared" si="7"/>
        <v>0</v>
      </c>
      <c r="AU17" s="29">
        <f t="shared" si="8"/>
        <v>0</v>
      </c>
      <c r="AV17" s="55">
        <f t="shared" si="9"/>
        <v>0</v>
      </c>
      <c r="AW17" s="23"/>
      <c r="AX17" s="42">
        <f t="shared" si="10"/>
        <v>2.5315622776038271E-2</v>
      </c>
      <c r="AY17" s="33">
        <f t="shared" si="11"/>
        <v>2.5938017521716317E-2</v>
      </c>
      <c r="AZ17" s="33">
        <f t="shared" si="12"/>
        <v>1.9043617526506074E-2</v>
      </c>
      <c r="BA17" s="72"/>
      <c r="BB17" s="23"/>
      <c r="BC17" s="42">
        <f>(O17-(MAX($O$3:O17)))/(MAX($O$3:O17))</f>
        <v>0</v>
      </c>
      <c r="BD17" s="33">
        <f>(P17-(MAX($P$3:P17)))/(MAX($P$3:P17))</f>
        <v>0</v>
      </c>
      <c r="BE17" s="33">
        <f>(Q17-(MAX($Q$3:Q17)))/(MAX($Q$3:Q17))</f>
        <v>0</v>
      </c>
      <c r="BF17" s="41">
        <f>(R17-(MAX($R$3:R17)))/(MAX($R$3:R17))</f>
        <v>0</v>
      </c>
      <c r="BG17" s="23"/>
      <c r="BH17" s="42">
        <f t="shared" si="13"/>
        <v>0</v>
      </c>
      <c r="BI17" s="33">
        <f t="shared" si="14"/>
        <v>0</v>
      </c>
      <c r="BJ17" s="33">
        <f t="shared" si="22"/>
        <v>0</v>
      </c>
      <c r="BK17" s="41">
        <f t="shared" si="15"/>
        <v>0</v>
      </c>
      <c r="BL17" s="33"/>
      <c r="BM17" s="36">
        <f t="shared" si="16"/>
        <v>129.52665267576074</v>
      </c>
      <c r="BN17" s="35">
        <f t="shared" si="16"/>
        <v>129.83899371069182</v>
      </c>
      <c r="BO17" s="35">
        <f t="shared" si="16"/>
        <v>132.69372651286486</v>
      </c>
      <c r="BP17" s="37">
        <f t="shared" si="16"/>
        <v>128.44042320506273</v>
      </c>
      <c r="BQ17" s="23"/>
      <c r="BR17" s="42">
        <f t="shared" si="17"/>
        <v>0</v>
      </c>
      <c r="BS17" s="33">
        <f t="shared" si="18"/>
        <v>0</v>
      </c>
      <c r="BT17" s="33">
        <f t="shared" si="23"/>
        <v>0</v>
      </c>
      <c r="BU17" s="41">
        <f t="shared" si="19"/>
        <v>0</v>
      </c>
      <c r="BV17" s="33"/>
      <c r="BW17" s="36">
        <f t="shared" si="20"/>
        <v>93.339862879529861</v>
      </c>
      <c r="BX17" s="35">
        <f t="shared" si="20"/>
        <v>93.346379647749515</v>
      </c>
      <c r="BY17" s="35">
        <f t="shared" si="20"/>
        <v>94.715856810167239</v>
      </c>
      <c r="BZ17" s="37">
        <f t="shared" si="20"/>
        <v>95.436153931302471</v>
      </c>
    </row>
    <row r="18" spans="1:78">
      <c r="A18" s="197"/>
      <c r="B18" s="75" t="s">
        <v>54</v>
      </c>
      <c r="C18" s="81">
        <f>POWER(C52/C46,365/($B$52-$B$46))-1</f>
        <v>0.33083307182341959</v>
      </c>
      <c r="D18" s="214">
        <f>POWER(D52/D46,365/($B$52-$B$46))-1</f>
        <v>0.33409958490244751</v>
      </c>
      <c r="E18" s="214" t="e">
        <f>POWER(E52/E46,365/($B$52-$B$46))-1</f>
        <v>#DIV/0!</v>
      </c>
      <c r="F18" s="214">
        <f>POWER(F52/F46,365/($B$52-$B$46))-1</f>
        <v>0.20413956961642188</v>
      </c>
      <c r="H18" s="167">
        <f t="shared" si="21"/>
        <v>37955</v>
      </c>
      <c r="I18" s="74"/>
      <c r="J18" s="42">
        <f t="shared" si="24"/>
        <v>2.9051987767584109E-2</v>
      </c>
      <c r="K18" s="33">
        <f t="shared" si="24"/>
        <v>2.8963414634146423E-2</v>
      </c>
      <c r="L18" s="33">
        <f t="shared" si="24"/>
        <v>3.4838847123170869E-2</v>
      </c>
      <c r="M18" s="41">
        <f t="shared" si="0"/>
        <v>8.79835136113849E-3</v>
      </c>
      <c r="N18"/>
      <c r="O18" s="232">
        <v>13460</v>
      </c>
      <c r="P18" s="239">
        <v>13500</v>
      </c>
      <c r="Q18" s="239">
        <v>13989.5</v>
      </c>
      <c r="R18" s="351">
        <v>13065.24</v>
      </c>
      <c r="S18" s="73"/>
      <c r="T18" s="59">
        <f t="shared" si="1"/>
        <v>0.34599999999999997</v>
      </c>
      <c r="U18" s="58">
        <f t="shared" si="2"/>
        <v>0.35</v>
      </c>
      <c r="V18" s="58">
        <f t="shared" si="2"/>
        <v>0.39895000000000003</v>
      </c>
      <c r="W18" s="57">
        <f t="shared" si="3"/>
        <v>0.30652399999999996</v>
      </c>
      <c r="X18" s="73"/>
      <c r="Y18" s="42"/>
      <c r="Z18" s="33"/>
      <c r="AA18" s="33"/>
      <c r="AB18" s="41"/>
      <c r="AC18" s="73"/>
      <c r="AD18" s="42"/>
      <c r="AE18" s="33"/>
      <c r="AF18" s="33"/>
      <c r="AG18" s="41"/>
      <c r="AH18" s="33"/>
      <c r="AI18" s="42">
        <f t="shared" si="4"/>
        <v>2.9051987767584109E-2</v>
      </c>
      <c r="AJ18" s="33">
        <f t="shared" si="4"/>
        <v>2.8963414634146423E-2</v>
      </c>
      <c r="AK18" s="33">
        <f t="shared" si="4"/>
        <v>3.4838847123170869E-2</v>
      </c>
      <c r="AL18" s="41">
        <f t="shared" si="4"/>
        <v>8.79835136113849E-3</v>
      </c>
      <c r="AM18" s="33"/>
      <c r="AN18" s="42">
        <f t="shared" si="5"/>
        <v>0</v>
      </c>
      <c r="AO18" s="33">
        <f t="shared" si="5"/>
        <v>0</v>
      </c>
      <c r="AP18" s="33">
        <f t="shared" si="5"/>
        <v>0</v>
      </c>
      <c r="AQ18" s="41">
        <f t="shared" si="5"/>
        <v>0</v>
      </c>
      <c r="AR18" s="23"/>
      <c r="AS18" s="56">
        <f t="shared" si="6"/>
        <v>0</v>
      </c>
      <c r="AT18" s="29">
        <f t="shared" si="7"/>
        <v>0</v>
      </c>
      <c r="AU18" s="29">
        <f t="shared" si="8"/>
        <v>0</v>
      </c>
      <c r="AV18" s="55">
        <f t="shared" si="9"/>
        <v>0</v>
      </c>
      <c r="AW18" s="23"/>
      <c r="AX18" s="42">
        <f t="shared" si="10"/>
        <v>2.0253636406445619E-2</v>
      </c>
      <c r="AY18" s="33">
        <f t="shared" si="11"/>
        <v>2.0165063273007933E-2</v>
      </c>
      <c r="AZ18" s="33">
        <f t="shared" si="12"/>
        <v>2.6040495762032378E-2</v>
      </c>
      <c r="BA18" s="72"/>
      <c r="BB18" s="23"/>
      <c r="BC18" s="42">
        <f>(O18-(MAX($O$3:O18)))/(MAX($O$3:O18))</f>
        <v>0</v>
      </c>
      <c r="BD18" s="33">
        <f>(P18-(MAX($P$3:P18)))/(MAX($P$3:P18))</f>
        <v>0</v>
      </c>
      <c r="BE18" s="33">
        <f>(Q18-(MAX($Q$3:Q18)))/(MAX($Q$3:Q18))</f>
        <v>0</v>
      </c>
      <c r="BF18" s="41">
        <f>(R18-(MAX($R$3:R18)))/(MAX($R$3:R18))</f>
        <v>0</v>
      </c>
      <c r="BG18" s="23"/>
      <c r="BH18" s="42">
        <f t="shared" si="13"/>
        <v>0</v>
      </c>
      <c r="BI18" s="33">
        <f t="shared" si="14"/>
        <v>0</v>
      </c>
      <c r="BJ18" s="33">
        <f t="shared" si="22"/>
        <v>0</v>
      </c>
      <c r="BK18" s="41">
        <f t="shared" si="15"/>
        <v>0</v>
      </c>
      <c r="BL18" s="33"/>
      <c r="BM18" s="36">
        <f t="shared" si="16"/>
        <v>129.52665267576074</v>
      </c>
      <c r="BN18" s="35">
        <f t="shared" si="16"/>
        <v>129.83899371069182</v>
      </c>
      <c r="BO18" s="35">
        <f t="shared" si="16"/>
        <v>132.69372651286486</v>
      </c>
      <c r="BP18" s="37">
        <f t="shared" si="16"/>
        <v>128.44042320506273</v>
      </c>
      <c r="BQ18" s="23"/>
      <c r="BR18" s="42">
        <f t="shared" si="17"/>
        <v>0</v>
      </c>
      <c r="BS18" s="33">
        <f t="shared" si="18"/>
        <v>0</v>
      </c>
      <c r="BT18" s="33">
        <f t="shared" si="23"/>
        <v>0</v>
      </c>
      <c r="BU18" s="41">
        <f t="shared" si="19"/>
        <v>0</v>
      </c>
      <c r="BV18" s="33"/>
      <c r="BW18" s="36">
        <f t="shared" si="20"/>
        <v>93.339862879529861</v>
      </c>
      <c r="BX18" s="35">
        <f t="shared" si="20"/>
        <v>93.346379647749515</v>
      </c>
      <c r="BY18" s="35">
        <f t="shared" si="20"/>
        <v>94.715856810167239</v>
      </c>
      <c r="BZ18" s="37">
        <f t="shared" si="20"/>
        <v>95.436153931302471</v>
      </c>
    </row>
    <row r="19" spans="1:78" s="40" customFormat="1" ht="15.75" thickBot="1">
      <c r="A19" s="197" t="s">
        <v>75</v>
      </c>
      <c r="B19" s="75" t="s">
        <v>55</v>
      </c>
      <c r="C19" s="81">
        <f>(C52-C47)/C47</f>
        <v>0.78035759681382932</v>
      </c>
      <c r="D19" s="214">
        <f>(D52-D47)/D47</f>
        <v>0.78537257763723345</v>
      </c>
      <c r="E19" s="214" t="e">
        <f>(E52-E47)/E47</f>
        <v>#DIV/0!</v>
      </c>
      <c r="F19" s="214">
        <f>(F52-F47)/F47</f>
        <v>0.55949785504074079</v>
      </c>
      <c r="G19" s="174"/>
      <c r="H19" s="168">
        <f t="shared" si="21"/>
        <v>37986</v>
      </c>
      <c r="I19" s="96"/>
      <c r="J19" s="45">
        <f t="shared" si="24"/>
        <v>2.3403417533432336E-2</v>
      </c>
      <c r="K19" s="44">
        <f t="shared" si="24"/>
        <v>2.3334074074074174E-2</v>
      </c>
      <c r="L19" s="44">
        <f t="shared" si="24"/>
        <v>1.6874798956360015E-2</v>
      </c>
      <c r="M19" s="43">
        <f t="shared" si="0"/>
        <v>5.2444501593541304E-2</v>
      </c>
      <c r="O19" s="233">
        <v>13775.01</v>
      </c>
      <c r="P19" s="240">
        <v>13815.01</v>
      </c>
      <c r="Q19" s="240">
        <v>14225.57</v>
      </c>
      <c r="R19" s="352">
        <v>13750.44</v>
      </c>
      <c r="S19" s="97"/>
      <c r="T19" s="52">
        <f t="shared" si="1"/>
        <v>0.37750100000000003</v>
      </c>
      <c r="U19" s="51">
        <f t="shared" si="2"/>
        <v>0.38150100000000003</v>
      </c>
      <c r="V19" s="51">
        <f t="shared" si="2"/>
        <v>0.42255699999999996</v>
      </c>
      <c r="W19" s="50">
        <f t="shared" si="3"/>
        <v>0.37504400000000004</v>
      </c>
      <c r="X19" s="97"/>
      <c r="Y19" s="45">
        <f>(O19-O16)/O16</f>
        <v>0.13937220843672457</v>
      </c>
      <c r="Z19" s="44">
        <f>(P19-P16)/P16</f>
        <v>0.13985231023102312</v>
      </c>
      <c r="AA19" s="44">
        <f>(Q19-Q16)/Q16</f>
        <v>0.13187011664359247</v>
      </c>
      <c r="AB19" s="43">
        <f>(R19-R16)/R16</f>
        <v>0.12176513681833533</v>
      </c>
      <c r="AC19" s="97"/>
      <c r="AD19" s="181">
        <f>(O19-O7)/O7</f>
        <v>0.34916846229187076</v>
      </c>
      <c r="AE19" s="182">
        <f>(P19-P7)/P7</f>
        <v>0.35176223091976516</v>
      </c>
      <c r="AF19" s="182">
        <f>(Q19-Q7)/Q7</f>
        <v>0.35618658472990333</v>
      </c>
      <c r="AG19" s="183">
        <f>(R19-R7)/R7</f>
        <v>0.28684493500003289</v>
      </c>
      <c r="AH19" s="44"/>
      <c r="AI19" s="45">
        <f t="shared" si="4"/>
        <v>2.3403417533432336E-2</v>
      </c>
      <c r="AJ19" s="44">
        <f t="shared" si="4"/>
        <v>2.3334074074074174E-2</v>
      </c>
      <c r="AK19" s="44">
        <f t="shared" si="4"/>
        <v>1.6874798956360015E-2</v>
      </c>
      <c r="AL19" s="43">
        <f t="shared" si="4"/>
        <v>5.2444501593541304E-2</v>
      </c>
      <c r="AM19" s="44"/>
      <c r="AN19" s="45">
        <f t="shared" si="5"/>
        <v>0</v>
      </c>
      <c r="AO19" s="44">
        <f t="shared" si="5"/>
        <v>0</v>
      </c>
      <c r="AP19" s="44">
        <f t="shared" si="5"/>
        <v>0</v>
      </c>
      <c r="AQ19" s="43">
        <f t="shared" si="5"/>
        <v>0</v>
      </c>
      <c r="AR19" s="39"/>
      <c r="AS19" s="49">
        <f t="shared" si="6"/>
        <v>0</v>
      </c>
      <c r="AT19" s="48">
        <f t="shared" si="7"/>
        <v>0</v>
      </c>
      <c r="AU19" s="48">
        <f t="shared" si="8"/>
        <v>0</v>
      </c>
      <c r="AV19" s="47">
        <f t="shared" si="9"/>
        <v>0</v>
      </c>
      <c r="AW19" s="39"/>
      <c r="AX19" s="45">
        <f t="shared" si="10"/>
        <v>-2.9041084060108968E-2</v>
      </c>
      <c r="AY19" s="44">
        <f t="shared" si="11"/>
        <v>-2.911042751946713E-2</v>
      </c>
      <c r="AZ19" s="44">
        <f t="shared" si="12"/>
        <v>-3.5569702637181289E-2</v>
      </c>
      <c r="BA19" s="98"/>
      <c r="BB19" s="39"/>
      <c r="BC19" s="45">
        <f>(O19-(MAX($O$3:O19)))/(MAX($O$3:O19))</f>
        <v>0</v>
      </c>
      <c r="BD19" s="44">
        <f>(P19-(MAX($P$3:P19)))/(MAX($P$3:P19))</f>
        <v>0</v>
      </c>
      <c r="BE19" s="44">
        <f>(Q19-(MAX($Q$3:Q19)))/(MAX($Q$3:Q19))</f>
        <v>0</v>
      </c>
      <c r="BF19" s="43">
        <f>(R19-(MAX($R$3:R19)))/(MAX($R$3:R19))</f>
        <v>0</v>
      </c>
      <c r="BG19" s="39"/>
      <c r="BH19" s="45">
        <f t="shared" si="13"/>
        <v>0.13937220843672457</v>
      </c>
      <c r="BI19" s="44">
        <f t="shared" si="14"/>
        <v>0.13985231023102312</v>
      </c>
      <c r="BJ19" s="44">
        <f t="shared" si="22"/>
        <v>0.13187011664359247</v>
      </c>
      <c r="BK19" s="43">
        <f t="shared" si="15"/>
        <v>0.12176513681833533</v>
      </c>
      <c r="BL19" s="44"/>
      <c r="BM19" s="63">
        <f t="shared" si="16"/>
        <v>147.5790683105981</v>
      </c>
      <c r="BN19" s="62">
        <f t="shared" si="16"/>
        <v>147.99727693920337</v>
      </c>
      <c r="BO19" s="62">
        <f t="shared" si="16"/>
        <v>150.19206370598931</v>
      </c>
      <c r="BP19" s="61">
        <f t="shared" si="16"/>
        <v>144.07998890963208</v>
      </c>
      <c r="BQ19" s="39"/>
      <c r="BR19" s="45">
        <f t="shared" si="17"/>
        <v>0</v>
      </c>
      <c r="BS19" s="44">
        <f t="shared" si="18"/>
        <v>0</v>
      </c>
      <c r="BT19" s="44">
        <f t="shared" si="23"/>
        <v>0</v>
      </c>
      <c r="BU19" s="43">
        <f t="shared" si="19"/>
        <v>0</v>
      </c>
      <c r="BV19" s="44"/>
      <c r="BW19" s="63">
        <f t="shared" si="20"/>
        <v>93.339862879529861</v>
      </c>
      <c r="BX19" s="62">
        <f t="shared" si="20"/>
        <v>93.346379647749515</v>
      </c>
      <c r="BY19" s="62">
        <f t="shared" si="20"/>
        <v>94.715856810167239</v>
      </c>
      <c r="BZ19" s="61">
        <f t="shared" si="20"/>
        <v>95.436153931302471</v>
      </c>
    </row>
    <row r="20" spans="1:78">
      <c r="A20" s="197" t="s">
        <v>75</v>
      </c>
      <c r="B20" s="75" t="s">
        <v>82</v>
      </c>
      <c r="C20" s="81">
        <f>(C52-C51)/C51</f>
        <v>5.8931744011693106E-2</v>
      </c>
      <c r="D20" s="214">
        <f>(D52-D51)/D51</f>
        <v>5.9777638735139818E-2</v>
      </c>
      <c r="E20" s="214" t="e">
        <f>(E52-E51)/E51</f>
        <v>#DIV/0!</v>
      </c>
      <c r="F20" s="214">
        <f>(F52-F51)/F51</f>
        <v>6.1748728952811728E-2</v>
      </c>
      <c r="H20" s="167">
        <f t="shared" si="21"/>
        <v>38017</v>
      </c>
      <c r="I20" s="74"/>
      <c r="J20" s="42">
        <f t="shared" si="24"/>
        <v>2.9774933012752802E-2</v>
      </c>
      <c r="K20" s="33">
        <f t="shared" si="24"/>
        <v>2.9688722628503417E-2</v>
      </c>
      <c r="L20" s="33">
        <f t="shared" si="24"/>
        <v>2.167083638827827E-2</v>
      </c>
      <c r="M20" s="41">
        <f t="shared" si="0"/>
        <v>1.8355049002068302E-2</v>
      </c>
      <c r="N20"/>
      <c r="O20" s="232">
        <v>14185.16</v>
      </c>
      <c r="P20" s="239">
        <v>14225.16</v>
      </c>
      <c r="Q20" s="239">
        <v>14533.85</v>
      </c>
      <c r="R20" s="351">
        <v>14002.83</v>
      </c>
      <c r="S20" s="73"/>
      <c r="T20" s="59">
        <f t="shared" si="1"/>
        <v>0.418516</v>
      </c>
      <c r="U20" s="58">
        <f t="shared" si="2"/>
        <v>0.422516</v>
      </c>
      <c r="V20" s="58">
        <f t="shared" si="2"/>
        <v>0.45338500000000004</v>
      </c>
      <c r="W20" s="57">
        <f t="shared" si="3"/>
        <v>0.400283</v>
      </c>
      <c r="X20" s="73"/>
      <c r="Y20" s="42"/>
      <c r="Z20" s="33"/>
      <c r="AA20" s="33"/>
      <c r="AB20" s="41"/>
      <c r="AC20" s="73"/>
      <c r="AD20" s="42"/>
      <c r="AE20" s="33"/>
      <c r="AF20" s="33"/>
      <c r="AG20" s="41"/>
      <c r="AH20" s="33"/>
      <c r="AI20" s="42">
        <f t="shared" si="4"/>
        <v>2.9774933012752802E-2</v>
      </c>
      <c r="AJ20" s="33">
        <f t="shared" si="4"/>
        <v>2.9688722628503417E-2</v>
      </c>
      <c r="AK20" s="33">
        <f t="shared" si="4"/>
        <v>2.167083638827827E-2</v>
      </c>
      <c r="AL20" s="41">
        <f t="shared" si="4"/>
        <v>1.8355049002068302E-2</v>
      </c>
      <c r="AM20" s="33"/>
      <c r="AN20" s="42">
        <f t="shared" si="5"/>
        <v>0</v>
      </c>
      <c r="AO20" s="33">
        <f t="shared" si="5"/>
        <v>0</v>
      </c>
      <c r="AP20" s="33">
        <f t="shared" si="5"/>
        <v>0</v>
      </c>
      <c r="AQ20" s="41">
        <f t="shared" si="5"/>
        <v>0</v>
      </c>
      <c r="AR20" s="23"/>
      <c r="AS20" s="56">
        <f t="shared" si="6"/>
        <v>0</v>
      </c>
      <c r="AT20" s="29">
        <f t="shared" si="7"/>
        <v>0</v>
      </c>
      <c r="AU20" s="29">
        <f t="shared" si="8"/>
        <v>0</v>
      </c>
      <c r="AV20" s="55">
        <f t="shared" si="9"/>
        <v>0</v>
      </c>
      <c r="AW20" s="23"/>
      <c r="AX20" s="42">
        <f t="shared" si="10"/>
        <v>1.14198840106845E-2</v>
      </c>
      <c r="AY20" s="33">
        <f t="shared" si="11"/>
        <v>1.1333673626435115E-2</v>
      </c>
      <c r="AZ20" s="33">
        <f t="shared" si="12"/>
        <v>3.3157873862099674E-3</v>
      </c>
      <c r="BA20" s="72"/>
      <c r="BB20" s="23"/>
      <c r="BC20" s="42">
        <f>(O20-(MAX($O$3:O20)))/(MAX($O$3:O20))</f>
        <v>0</v>
      </c>
      <c r="BD20" s="33">
        <f>(P20-(MAX($P$3:P20)))/(MAX($P$3:P20))</f>
        <v>0</v>
      </c>
      <c r="BE20" s="33">
        <f>(Q20-(MAX($Q$3:Q20)))/(MAX($Q$3:Q20))</f>
        <v>0</v>
      </c>
      <c r="BF20" s="41">
        <f>(R20-(MAX($R$3:R20)))/(MAX($R$3:R20))</f>
        <v>0</v>
      </c>
      <c r="BG20" s="23"/>
      <c r="BH20" s="42">
        <f t="shared" si="13"/>
        <v>0</v>
      </c>
      <c r="BI20" s="33">
        <f t="shared" si="14"/>
        <v>0</v>
      </c>
      <c r="BJ20" s="33">
        <f t="shared" si="22"/>
        <v>0</v>
      </c>
      <c r="BK20" s="41">
        <f t="shared" si="15"/>
        <v>0</v>
      </c>
      <c r="BL20" s="33"/>
      <c r="BM20" s="36">
        <f t="shared" ref="BM20:BP35" si="26">BM19*(1+BH20)</f>
        <v>147.5790683105981</v>
      </c>
      <c r="BN20" s="35">
        <f t="shared" si="26"/>
        <v>147.99727693920337</v>
      </c>
      <c r="BO20" s="35">
        <f t="shared" si="26"/>
        <v>150.19206370598931</v>
      </c>
      <c r="BP20" s="37">
        <f t="shared" si="26"/>
        <v>144.07998890963208</v>
      </c>
      <c r="BQ20" s="23"/>
      <c r="BR20" s="42">
        <f t="shared" si="17"/>
        <v>0</v>
      </c>
      <c r="BS20" s="33">
        <f t="shared" si="18"/>
        <v>0</v>
      </c>
      <c r="BT20" s="33">
        <f t="shared" si="23"/>
        <v>0</v>
      </c>
      <c r="BU20" s="41">
        <f t="shared" si="19"/>
        <v>0</v>
      </c>
      <c r="BV20" s="33"/>
      <c r="BW20" s="36">
        <f t="shared" ref="BW20:BZ35" si="27">BW19*(1+BR20)</f>
        <v>93.339862879529861</v>
      </c>
      <c r="BX20" s="35">
        <f t="shared" si="27"/>
        <v>93.346379647749515</v>
      </c>
      <c r="BY20" s="35">
        <f t="shared" si="27"/>
        <v>94.715856810167239</v>
      </c>
      <c r="BZ20" s="37">
        <f t="shared" si="27"/>
        <v>95.436153931302471</v>
      </c>
    </row>
    <row r="21" spans="1:78">
      <c r="A21" s="197"/>
      <c r="B21" s="83" t="s">
        <v>24</v>
      </c>
      <c r="C21" s="77">
        <f>C11-$C$8</f>
        <v>0.12166462130540055</v>
      </c>
      <c r="D21" s="213">
        <f>D11-$C$8</f>
        <v>0.12451036646240353</v>
      </c>
      <c r="E21" s="213">
        <f>E11-$C$8</f>
        <v>-1.0001770000000001</v>
      </c>
      <c r="F21" s="213">
        <f>F11-$C$8</f>
        <v>0.11031865960837216</v>
      </c>
      <c r="H21" s="167">
        <f t="shared" si="21"/>
        <v>38046</v>
      </c>
      <c r="I21" s="74"/>
      <c r="J21" s="42">
        <f t="shared" si="24"/>
        <v>1.76303968372582E-2</v>
      </c>
      <c r="K21" s="33">
        <f t="shared" si="24"/>
        <v>1.828380137727792E-2</v>
      </c>
      <c r="L21" s="33">
        <f t="shared" si="24"/>
        <v>2.4012907798002692E-2</v>
      </c>
      <c r="M21" s="41">
        <f t="shared" si="0"/>
        <v>1.3899333206216058E-2</v>
      </c>
      <c r="N21"/>
      <c r="O21" s="232">
        <v>14435.25</v>
      </c>
      <c r="P21" s="239">
        <v>14485.25</v>
      </c>
      <c r="Q21" s="239">
        <v>14882.85</v>
      </c>
      <c r="R21" s="351">
        <v>14197.46</v>
      </c>
      <c r="S21" s="73"/>
      <c r="T21" s="59">
        <f t="shared" si="1"/>
        <v>0.443525</v>
      </c>
      <c r="U21" s="58">
        <f t="shared" si="2"/>
        <v>0.44852500000000001</v>
      </c>
      <c r="V21" s="58">
        <f t="shared" si="2"/>
        <v>0.48828500000000002</v>
      </c>
      <c r="W21" s="57">
        <f t="shared" si="3"/>
        <v>0.4197459999999999</v>
      </c>
      <c r="X21" s="73"/>
      <c r="Y21" s="42"/>
      <c r="Z21" s="33"/>
      <c r="AA21" s="33"/>
      <c r="AB21" s="41"/>
      <c r="AC21" s="73"/>
      <c r="AD21" s="42"/>
      <c r="AE21" s="33"/>
      <c r="AF21" s="33"/>
      <c r="AG21" s="41"/>
      <c r="AH21" s="33"/>
      <c r="AI21" s="42">
        <f t="shared" si="4"/>
        <v>1.76303968372582E-2</v>
      </c>
      <c r="AJ21" s="33">
        <f t="shared" si="4"/>
        <v>1.828380137727792E-2</v>
      </c>
      <c r="AK21" s="33">
        <f t="shared" si="4"/>
        <v>2.4012907798002692E-2</v>
      </c>
      <c r="AL21" s="41">
        <f t="shared" si="4"/>
        <v>1.3899333206216058E-2</v>
      </c>
      <c r="AM21" s="33"/>
      <c r="AN21" s="42">
        <f t="shared" si="5"/>
        <v>0</v>
      </c>
      <c r="AO21" s="33">
        <f t="shared" si="5"/>
        <v>0</v>
      </c>
      <c r="AP21" s="33">
        <f t="shared" si="5"/>
        <v>0</v>
      </c>
      <c r="AQ21" s="41">
        <f t="shared" si="5"/>
        <v>0</v>
      </c>
      <c r="AR21" s="23"/>
      <c r="AS21" s="56">
        <f t="shared" si="6"/>
        <v>0</v>
      </c>
      <c r="AT21" s="29">
        <f t="shared" si="7"/>
        <v>0</v>
      </c>
      <c r="AU21" s="29">
        <f t="shared" si="8"/>
        <v>0</v>
      </c>
      <c r="AV21" s="55">
        <f t="shared" si="9"/>
        <v>0</v>
      </c>
      <c r="AW21" s="23"/>
      <c r="AX21" s="42">
        <f t="shared" si="10"/>
        <v>3.7310636310421419E-3</v>
      </c>
      <c r="AY21" s="33">
        <f t="shared" si="11"/>
        <v>4.3844681710618616E-3</v>
      </c>
      <c r="AZ21" s="33">
        <f t="shared" si="12"/>
        <v>1.0113574591786634E-2</v>
      </c>
      <c r="BA21" s="72"/>
      <c r="BB21" s="23"/>
      <c r="BC21" s="42">
        <f>(O21-(MAX($O$3:O21)))/(MAX($O$3:O21))</f>
        <v>0</v>
      </c>
      <c r="BD21" s="33">
        <f>(P21-(MAX($P$3:P21)))/(MAX($P$3:P21))</f>
        <v>0</v>
      </c>
      <c r="BE21" s="33">
        <f>(Q21-(MAX($Q$3:Q21)))/(MAX($Q$3:Q21))</f>
        <v>0</v>
      </c>
      <c r="BF21" s="41">
        <f>(R21-(MAX($R$3:R21)))/(MAX($R$3:R21))</f>
        <v>0</v>
      </c>
      <c r="BG21" s="23"/>
      <c r="BH21" s="42">
        <f t="shared" si="13"/>
        <v>0</v>
      </c>
      <c r="BI21" s="33">
        <f t="shared" si="14"/>
        <v>0</v>
      </c>
      <c r="BJ21" s="33">
        <f t="shared" si="22"/>
        <v>0</v>
      </c>
      <c r="BK21" s="41">
        <f t="shared" si="15"/>
        <v>0</v>
      </c>
      <c r="BL21" s="33"/>
      <c r="BM21" s="36">
        <f t="shared" si="26"/>
        <v>147.5790683105981</v>
      </c>
      <c r="BN21" s="35">
        <f t="shared" si="26"/>
        <v>147.99727693920337</v>
      </c>
      <c r="BO21" s="35">
        <f t="shared" si="26"/>
        <v>150.19206370598931</v>
      </c>
      <c r="BP21" s="37">
        <f t="shared" si="26"/>
        <v>144.07998890963208</v>
      </c>
      <c r="BQ21" s="23"/>
      <c r="BR21" s="42">
        <f t="shared" si="17"/>
        <v>0</v>
      </c>
      <c r="BS21" s="33">
        <f t="shared" si="18"/>
        <v>0</v>
      </c>
      <c r="BT21" s="33">
        <f t="shared" si="23"/>
        <v>0</v>
      </c>
      <c r="BU21" s="41">
        <f t="shared" si="19"/>
        <v>0</v>
      </c>
      <c r="BV21" s="33"/>
      <c r="BW21" s="36">
        <f t="shared" si="27"/>
        <v>93.339862879529861</v>
      </c>
      <c r="BX21" s="35">
        <f t="shared" si="27"/>
        <v>93.346379647749515</v>
      </c>
      <c r="BY21" s="35">
        <f t="shared" si="27"/>
        <v>94.715856810167239</v>
      </c>
      <c r="BZ21" s="37">
        <f t="shared" si="27"/>
        <v>95.436153931302471</v>
      </c>
    </row>
    <row r="22" spans="1:78" s="64" customFormat="1">
      <c r="A22" s="197" t="s">
        <v>75</v>
      </c>
      <c r="B22" s="75" t="s">
        <v>15</v>
      </c>
      <c r="C22" s="80">
        <f>(C21-$C$8)/C13</f>
        <v>0.73052413133675165</v>
      </c>
      <c r="D22" s="80">
        <f>(D21-$C$8)/D13</f>
        <v>0.74742083013966121</v>
      </c>
      <c r="E22" s="80" t="e">
        <f>(E21-$C$8)/E13</f>
        <v>#DIV/0!</v>
      </c>
      <c r="F22" s="80">
        <f>(F21-$C$8)/F13</f>
        <v>0.76712808125960941</v>
      </c>
      <c r="G22" s="174"/>
      <c r="H22" s="166">
        <f t="shared" si="21"/>
        <v>38077</v>
      </c>
      <c r="I22" s="115"/>
      <c r="J22" s="102">
        <f t="shared" si="24"/>
        <v>3.5342650802722586E-2</v>
      </c>
      <c r="K22" s="103">
        <f t="shared" si="24"/>
        <v>3.5221345851814911E-2</v>
      </c>
      <c r="L22" s="103">
        <f t="shared" si="24"/>
        <v>4.2458265721956323E-3</v>
      </c>
      <c r="M22" s="104">
        <f t="shared" si="0"/>
        <v>-1.5086501388276385E-2</v>
      </c>
      <c r="O22" s="231">
        <v>14945.43</v>
      </c>
      <c r="P22" s="238">
        <v>14995.44</v>
      </c>
      <c r="Q22" s="238">
        <v>14946.04</v>
      </c>
      <c r="R22" s="350">
        <v>13983.27</v>
      </c>
      <c r="S22" s="116"/>
      <c r="T22" s="105">
        <f t="shared" si="1"/>
        <v>0.49454300000000001</v>
      </c>
      <c r="U22" s="106">
        <f t="shared" si="2"/>
        <v>0.49954400000000004</v>
      </c>
      <c r="V22" s="106">
        <f t="shared" si="2"/>
        <v>0.4946040000000001</v>
      </c>
      <c r="W22" s="107">
        <f t="shared" si="3"/>
        <v>0.39832700000000004</v>
      </c>
      <c r="X22" s="116"/>
      <c r="Y22" s="102">
        <f>(O22-O19)/O19</f>
        <v>8.4966907465039959E-2</v>
      </c>
      <c r="Z22" s="103">
        <f>(P22-P19)/P19</f>
        <v>8.5445468370996494E-2</v>
      </c>
      <c r="AA22" s="103">
        <f>(Q22-Q19)/Q19</f>
        <v>5.0646125251923205E-2</v>
      </c>
      <c r="AB22" s="104">
        <f>(R22-R19)/R19</f>
        <v>1.6932549067520744E-2</v>
      </c>
      <c r="AC22" s="116"/>
      <c r="AD22" s="102"/>
      <c r="AE22" s="103"/>
      <c r="AF22" s="103"/>
      <c r="AG22" s="104"/>
      <c r="AH22" s="103"/>
      <c r="AI22" s="102">
        <f t="shared" si="4"/>
        <v>3.5342650802722586E-2</v>
      </c>
      <c r="AJ22" s="103">
        <f t="shared" si="4"/>
        <v>3.5221345851814911E-2</v>
      </c>
      <c r="AK22" s="103">
        <f t="shared" si="4"/>
        <v>4.2458265721956323E-3</v>
      </c>
      <c r="AL22" s="104">
        <f t="shared" si="4"/>
        <v>-1.5086501388276385E-2</v>
      </c>
      <c r="AM22" s="103"/>
      <c r="AN22" s="102">
        <f t="shared" si="5"/>
        <v>0</v>
      </c>
      <c r="AO22" s="103">
        <f t="shared" si="5"/>
        <v>0</v>
      </c>
      <c r="AP22" s="103">
        <f t="shared" si="5"/>
        <v>0</v>
      </c>
      <c r="AQ22" s="104">
        <f t="shared" si="5"/>
        <v>-1.5086501388276385E-2</v>
      </c>
      <c r="AR22" s="99"/>
      <c r="AS22" s="108">
        <f t="shared" si="6"/>
        <v>0</v>
      </c>
      <c r="AT22" s="109">
        <f t="shared" si="7"/>
        <v>0</v>
      </c>
      <c r="AU22" s="109">
        <f t="shared" si="8"/>
        <v>0</v>
      </c>
      <c r="AV22" s="110">
        <f t="shared" si="9"/>
        <v>2.2760252413846529</v>
      </c>
      <c r="AW22" s="99"/>
      <c r="AX22" s="102">
        <f t="shared" si="10"/>
        <v>5.0429152190998972E-2</v>
      </c>
      <c r="AY22" s="103">
        <f t="shared" si="11"/>
        <v>5.0307847240091297E-2</v>
      </c>
      <c r="AZ22" s="103">
        <f t="shared" si="12"/>
        <v>1.9332327960472018E-2</v>
      </c>
      <c r="BA22" s="118"/>
      <c r="BB22" s="99"/>
      <c r="BC22" s="102">
        <f>(O22-(MAX($O$3:O22)))/(MAX($O$3:O22))</f>
        <v>0</v>
      </c>
      <c r="BD22" s="103">
        <f>(P22-(MAX($P$3:P22)))/(MAX($P$3:P22))</f>
        <v>0</v>
      </c>
      <c r="BE22" s="103">
        <f>(Q22-(MAX($Q$3:Q22)))/(MAX($Q$3:Q22))</f>
        <v>0</v>
      </c>
      <c r="BF22" s="104">
        <f>(R22-(MAX($R$3:R22)))/(MAX($R$3:R22))</f>
        <v>-1.5086501388276403E-2</v>
      </c>
      <c r="BG22" s="99"/>
      <c r="BH22" s="102">
        <f t="shared" si="13"/>
        <v>8.4966907465039959E-2</v>
      </c>
      <c r="BI22" s="103">
        <f t="shared" si="14"/>
        <v>8.5445468370996494E-2</v>
      </c>
      <c r="BJ22" s="103">
        <f t="shared" si="22"/>
        <v>5.0646125251923205E-2</v>
      </c>
      <c r="BK22" s="104">
        <f t="shared" si="15"/>
        <v>1.6932549067520744E-2</v>
      </c>
      <c r="BL22" s="103"/>
      <c r="BM22" s="112">
        <f t="shared" si="26"/>
        <v>160.11840535152149</v>
      </c>
      <c r="BN22" s="113">
        <f t="shared" si="26"/>
        <v>160.64297358490566</v>
      </c>
      <c r="BO22" s="113">
        <f t="shared" si="26"/>
        <v>157.79870977628769</v>
      </c>
      <c r="BP22" s="114">
        <f t="shared" si="26"/>
        <v>146.51963039149226</v>
      </c>
      <c r="BQ22" s="99"/>
      <c r="BR22" s="102">
        <f t="shared" si="17"/>
        <v>0</v>
      </c>
      <c r="BS22" s="103">
        <f t="shared" si="18"/>
        <v>0</v>
      </c>
      <c r="BT22" s="103">
        <f t="shared" si="23"/>
        <v>0</v>
      </c>
      <c r="BU22" s="104">
        <f t="shared" si="19"/>
        <v>0</v>
      </c>
      <c r="BV22" s="103"/>
      <c r="BW22" s="112">
        <f t="shared" si="27"/>
        <v>93.339862879529861</v>
      </c>
      <c r="BX22" s="113">
        <f t="shared" si="27"/>
        <v>93.346379647749515</v>
      </c>
      <c r="BY22" s="113">
        <f t="shared" si="27"/>
        <v>94.715856810167239</v>
      </c>
      <c r="BZ22" s="114">
        <f t="shared" si="27"/>
        <v>95.436153931302471</v>
      </c>
    </row>
    <row r="23" spans="1:78">
      <c r="A23" s="197" t="s">
        <v>75</v>
      </c>
      <c r="B23" s="75" t="s">
        <v>12</v>
      </c>
      <c r="C23" s="77">
        <f>C21-($F$21*C24)</f>
        <v>7.0591086524158519E-3</v>
      </c>
      <c r="D23" s="213">
        <f>D21-($F$21*D24)</f>
        <v>9.8888143742088402E-3</v>
      </c>
      <c r="E23" s="213" t="e">
        <f>E21-($F$21*E24)</f>
        <v>#DIV/0!</v>
      </c>
      <c r="F23" s="212"/>
      <c r="H23" s="167">
        <f t="shared" si="21"/>
        <v>38107</v>
      </c>
      <c r="I23" s="74"/>
      <c r="J23" s="42">
        <f t="shared" si="24"/>
        <v>-3.4805957406377819E-2</v>
      </c>
      <c r="K23" s="33">
        <f t="shared" si="24"/>
        <v>-3.4689879056566508E-2</v>
      </c>
      <c r="L23" s="33">
        <f t="shared" si="24"/>
        <v>-3.2823410080529802E-2</v>
      </c>
      <c r="M23" s="41">
        <f t="shared" si="0"/>
        <v>-1.5698044877914819E-2</v>
      </c>
      <c r="N23" s="82"/>
      <c r="O23" s="232">
        <v>14425.24</v>
      </c>
      <c r="P23" s="239">
        <v>14475.25</v>
      </c>
      <c r="Q23" s="239">
        <v>14455.46</v>
      </c>
      <c r="R23" s="351">
        <v>13763.76</v>
      </c>
      <c r="S23" s="73"/>
      <c r="T23" s="59">
        <f t="shared" si="1"/>
        <v>0.44252399999999997</v>
      </c>
      <c r="U23" s="58">
        <f t="shared" si="2"/>
        <v>0.44752500000000001</v>
      </c>
      <c r="V23" s="58">
        <f t="shared" si="2"/>
        <v>0.44554599999999989</v>
      </c>
      <c r="W23" s="57">
        <f t="shared" si="3"/>
        <v>0.37637600000000004</v>
      </c>
      <c r="X23" s="73"/>
      <c r="Y23" s="42"/>
      <c r="Z23" s="33"/>
      <c r="AA23" s="33"/>
      <c r="AB23" s="41"/>
      <c r="AC23" s="73"/>
      <c r="AD23" s="42"/>
      <c r="AE23" s="33"/>
      <c r="AF23" s="33"/>
      <c r="AG23" s="41"/>
      <c r="AH23" s="33"/>
      <c r="AI23" s="42">
        <f t="shared" si="4"/>
        <v>-3.4805957406377819E-2</v>
      </c>
      <c r="AJ23" s="33">
        <f t="shared" si="4"/>
        <v>-3.4689879056566508E-2</v>
      </c>
      <c r="AK23" s="33">
        <f t="shared" si="4"/>
        <v>-3.2823410080529802E-2</v>
      </c>
      <c r="AL23" s="41">
        <f t="shared" si="4"/>
        <v>-1.5698044877914819E-2</v>
      </c>
      <c r="AM23" s="33"/>
      <c r="AN23" s="42">
        <f t="shared" si="5"/>
        <v>-3.4805957406377819E-2</v>
      </c>
      <c r="AO23" s="33">
        <f t="shared" si="5"/>
        <v>-3.4689879056566508E-2</v>
      </c>
      <c r="AP23" s="33">
        <f t="shared" si="5"/>
        <v>-3.2823410080529802E-2</v>
      </c>
      <c r="AQ23" s="41">
        <f t="shared" si="5"/>
        <v>-1.5698044877914819E-2</v>
      </c>
      <c r="AR23" s="23"/>
      <c r="AS23" s="56">
        <f t="shared" si="6"/>
        <v>12.11454670974587</v>
      </c>
      <c r="AT23" s="29">
        <f t="shared" si="7"/>
        <v>12.033877089592117</v>
      </c>
      <c r="AU23" s="29">
        <f t="shared" si="8"/>
        <v>10.773762493146254</v>
      </c>
      <c r="AV23" s="55">
        <f t="shared" si="9"/>
        <v>2.4642861298902767</v>
      </c>
      <c r="AW23" s="23"/>
      <c r="AX23" s="42">
        <f t="shared" si="10"/>
        <v>-1.9107912528463E-2</v>
      </c>
      <c r="AY23" s="33">
        <f t="shared" si="11"/>
        <v>-1.899183417865169E-2</v>
      </c>
      <c r="AZ23" s="33">
        <f t="shared" si="12"/>
        <v>-1.7125365202614984E-2</v>
      </c>
      <c r="BA23" s="72"/>
      <c r="BB23" s="23"/>
      <c r="BC23" s="42">
        <f>(O23-(MAX($O$3:O23)))/(MAX($O$3:O23))</f>
        <v>-3.480595740637777E-2</v>
      </c>
      <c r="BD23" s="33">
        <f>(P23-(MAX($P$3:P23)))/(MAX($P$3:P23))</f>
        <v>-3.4689879056566564E-2</v>
      </c>
      <c r="BE23" s="33">
        <f>(Q23-(MAX($Q$3:Q23)))/(MAX($Q$3:Q23))</f>
        <v>-3.2823410080529809E-2</v>
      </c>
      <c r="BF23" s="41">
        <f>(R23-(MAX($R$3:R23)))/(MAX($R$3:R23))</f>
        <v>-3.0547717690347354E-2</v>
      </c>
      <c r="BG23" s="23"/>
      <c r="BH23" s="42">
        <f t="shared" si="13"/>
        <v>0</v>
      </c>
      <c r="BI23" s="33">
        <f t="shared" si="14"/>
        <v>0</v>
      </c>
      <c r="BJ23" s="33">
        <f t="shared" si="22"/>
        <v>0</v>
      </c>
      <c r="BK23" s="41">
        <f t="shared" si="15"/>
        <v>0</v>
      </c>
      <c r="BL23" s="33"/>
      <c r="BM23" s="36">
        <f t="shared" si="26"/>
        <v>160.11840535152149</v>
      </c>
      <c r="BN23" s="35">
        <f t="shared" si="26"/>
        <v>160.64297358490566</v>
      </c>
      <c r="BO23" s="35">
        <f t="shared" si="26"/>
        <v>157.79870977628769</v>
      </c>
      <c r="BP23" s="37">
        <f t="shared" si="26"/>
        <v>146.51963039149226</v>
      </c>
      <c r="BQ23" s="23"/>
      <c r="BR23" s="42">
        <f t="shared" si="17"/>
        <v>0</v>
      </c>
      <c r="BS23" s="33">
        <f t="shared" si="18"/>
        <v>0</v>
      </c>
      <c r="BT23" s="33">
        <f t="shared" si="23"/>
        <v>0</v>
      </c>
      <c r="BU23" s="41">
        <f t="shared" si="19"/>
        <v>0</v>
      </c>
      <c r="BV23" s="33"/>
      <c r="BW23" s="36">
        <f t="shared" si="27"/>
        <v>93.339862879529861</v>
      </c>
      <c r="BX23" s="35">
        <f t="shared" si="27"/>
        <v>93.346379647749515</v>
      </c>
      <c r="BY23" s="35">
        <f t="shared" si="27"/>
        <v>94.715856810167239</v>
      </c>
      <c r="BZ23" s="37">
        <f t="shared" si="27"/>
        <v>95.436153931302471</v>
      </c>
    </row>
    <row r="24" spans="1:78">
      <c r="A24" s="197" t="s">
        <v>75</v>
      </c>
      <c r="B24" s="79" t="s">
        <v>13</v>
      </c>
      <c r="C24" s="76">
        <f>COVAR(J4:J226,$M$4:$M$226)/VAR($M$4:$M$226)</f>
        <v>1.0388588209812442</v>
      </c>
      <c r="D24" s="76">
        <f>COVAR(K4:K226,$M$4:$M$226)/VAR($M$4:$M$226)</f>
        <v>1.0390042128421217</v>
      </c>
      <c r="E24" s="76" t="e">
        <f>COVAR(L4:L226,$M$4:$M$226)/VAR($M$4:$M$226)</f>
        <v>#DIV/0!</v>
      </c>
      <c r="F24" s="215"/>
      <c r="H24" s="167">
        <f t="shared" si="21"/>
        <v>38138</v>
      </c>
      <c r="I24" s="74"/>
      <c r="J24" s="42">
        <f t="shared" si="24"/>
        <v>5.8418438792007255E-3</v>
      </c>
      <c r="K24" s="33">
        <f t="shared" si="24"/>
        <v>6.5131863007548141E-3</v>
      </c>
      <c r="L24" s="33">
        <f t="shared" si="24"/>
        <v>2.0743718982308534E-2</v>
      </c>
      <c r="M24" s="41">
        <f t="shared" si="0"/>
        <v>1.3722994298069668E-2</v>
      </c>
      <c r="N24" s="24"/>
      <c r="O24" s="232">
        <v>14509.51</v>
      </c>
      <c r="P24" s="239">
        <v>14569.53</v>
      </c>
      <c r="Q24" s="239">
        <v>14755.32</v>
      </c>
      <c r="R24" s="351">
        <v>13952.64</v>
      </c>
      <c r="S24" s="73"/>
      <c r="T24" s="59">
        <f t="shared" si="1"/>
        <v>0.45095100000000005</v>
      </c>
      <c r="U24" s="58">
        <f t="shared" si="2"/>
        <v>0.45695300000000005</v>
      </c>
      <c r="V24" s="58">
        <f t="shared" si="2"/>
        <v>0.47553199999999995</v>
      </c>
      <c r="W24" s="57">
        <f t="shared" si="3"/>
        <v>0.39526399999999995</v>
      </c>
      <c r="X24" s="73"/>
      <c r="Y24" s="42"/>
      <c r="Z24" s="33"/>
      <c r="AA24" s="33"/>
      <c r="AB24" s="41"/>
      <c r="AC24" s="73"/>
      <c r="AD24" s="42"/>
      <c r="AE24" s="33"/>
      <c r="AF24" s="33"/>
      <c r="AG24" s="41"/>
      <c r="AH24" s="33"/>
      <c r="AI24" s="42">
        <f t="shared" si="4"/>
        <v>5.8418438792007255E-3</v>
      </c>
      <c r="AJ24" s="33">
        <f t="shared" si="4"/>
        <v>6.5131863007548141E-3</v>
      </c>
      <c r="AK24" s="33">
        <f t="shared" si="4"/>
        <v>2.0743718982308534E-2</v>
      </c>
      <c r="AL24" s="41">
        <f t="shared" si="4"/>
        <v>1.3722994298069668E-2</v>
      </c>
      <c r="AM24" s="33"/>
      <c r="AN24" s="42">
        <f t="shared" si="5"/>
        <v>0</v>
      </c>
      <c r="AO24" s="33">
        <f t="shared" si="5"/>
        <v>0</v>
      </c>
      <c r="AP24" s="33">
        <f t="shared" si="5"/>
        <v>0</v>
      </c>
      <c r="AQ24" s="41">
        <f t="shared" si="5"/>
        <v>0</v>
      </c>
      <c r="AR24" s="23"/>
      <c r="AS24" s="56">
        <f t="shared" si="6"/>
        <v>0</v>
      </c>
      <c r="AT24" s="29">
        <f t="shared" si="7"/>
        <v>0</v>
      </c>
      <c r="AU24" s="29">
        <f t="shared" si="8"/>
        <v>0</v>
      </c>
      <c r="AV24" s="55">
        <f t="shared" si="9"/>
        <v>0</v>
      </c>
      <c r="AW24" s="23"/>
      <c r="AX24" s="42">
        <f t="shared" si="10"/>
        <v>-7.881150418868943E-3</v>
      </c>
      <c r="AY24" s="33">
        <f t="shared" si="11"/>
        <v>-7.2098079973148543E-3</v>
      </c>
      <c r="AZ24" s="33">
        <f t="shared" si="12"/>
        <v>7.020724684238866E-3</v>
      </c>
      <c r="BA24" s="72"/>
      <c r="BB24" s="23"/>
      <c r="BC24" s="42">
        <f>(O24-(MAX($O$3:O24)))/(MAX($O$3:O24))</f>
        <v>-2.9167444496411281E-2</v>
      </c>
      <c r="BD24" s="33">
        <f>(P24-(MAX($P$3:P24)))/(MAX($P$3:P24))</f>
        <v>-2.840263440085785E-2</v>
      </c>
      <c r="BE24" s="33">
        <f>(Q24-(MAX($Q$3:Q24)))/(MAX($Q$3:Q24))</f>
        <v>-1.2760570692972931E-2</v>
      </c>
      <c r="BF24" s="41">
        <f>(R24-(MAX($R$3:R24)))/(MAX($R$3:R24))</f>
        <v>-1.7243929547961376E-2</v>
      </c>
      <c r="BG24" s="23"/>
      <c r="BH24" s="42">
        <f t="shared" si="13"/>
        <v>0</v>
      </c>
      <c r="BI24" s="33">
        <f t="shared" si="14"/>
        <v>0</v>
      </c>
      <c r="BJ24" s="33">
        <f t="shared" si="22"/>
        <v>0</v>
      </c>
      <c r="BK24" s="41">
        <f t="shared" si="15"/>
        <v>0</v>
      </c>
      <c r="BL24" s="33"/>
      <c r="BM24" s="36">
        <f t="shared" si="26"/>
        <v>160.11840535152149</v>
      </c>
      <c r="BN24" s="35">
        <f t="shared" si="26"/>
        <v>160.64297358490566</v>
      </c>
      <c r="BO24" s="35">
        <f t="shared" si="26"/>
        <v>157.79870977628769</v>
      </c>
      <c r="BP24" s="37">
        <f t="shared" si="26"/>
        <v>146.51963039149226</v>
      </c>
      <c r="BQ24" s="23"/>
      <c r="BR24" s="42">
        <f t="shared" si="17"/>
        <v>0</v>
      </c>
      <c r="BS24" s="33">
        <f t="shared" si="18"/>
        <v>0</v>
      </c>
      <c r="BT24" s="33">
        <f t="shared" si="23"/>
        <v>0</v>
      </c>
      <c r="BU24" s="41">
        <f t="shared" si="19"/>
        <v>0</v>
      </c>
      <c r="BV24" s="33"/>
      <c r="BW24" s="36">
        <f t="shared" si="27"/>
        <v>93.339862879529861</v>
      </c>
      <c r="BX24" s="35">
        <f t="shared" si="27"/>
        <v>93.346379647749515</v>
      </c>
      <c r="BY24" s="35">
        <f t="shared" si="27"/>
        <v>94.715856810167239</v>
      </c>
      <c r="BZ24" s="37">
        <f t="shared" si="27"/>
        <v>95.436153931302471</v>
      </c>
    </row>
    <row r="25" spans="1:78" s="64" customFormat="1">
      <c r="A25" s="197" t="s">
        <v>75</v>
      </c>
      <c r="B25" s="75" t="s">
        <v>11</v>
      </c>
      <c r="C25" s="76">
        <f>CORREL(J4:J226,$M$4:$M$226)</f>
        <v>0.90093756106931477</v>
      </c>
      <c r="D25" s="76">
        <f>CORREL(K4:K226,$M$4:$M$226)</f>
        <v>0.90080427154012133</v>
      </c>
      <c r="E25" s="76" t="e">
        <f>CORREL(L4:L226,$M$4:$M$226)</f>
        <v>#DIV/0!</v>
      </c>
      <c r="F25" s="215"/>
      <c r="G25" s="174"/>
      <c r="H25" s="166">
        <f t="shared" si="21"/>
        <v>38168</v>
      </c>
      <c r="I25" s="115"/>
      <c r="J25" s="102">
        <f t="shared" si="24"/>
        <v>5.4558010573754867E-2</v>
      </c>
      <c r="K25" s="103">
        <f t="shared" si="24"/>
        <v>5.4333255774208222E-2</v>
      </c>
      <c r="L25" s="103">
        <f t="shared" si="24"/>
        <v>2.2759926589189572E-2</v>
      </c>
      <c r="M25" s="104">
        <f t="shared" si="0"/>
        <v>1.9445065593321598E-2</v>
      </c>
      <c r="N25" s="100"/>
      <c r="O25" s="231">
        <v>15301.12</v>
      </c>
      <c r="P25" s="238">
        <v>15361.14</v>
      </c>
      <c r="Q25" s="238">
        <v>15091.15</v>
      </c>
      <c r="R25" s="350">
        <v>14223.95</v>
      </c>
      <c r="S25" s="116"/>
      <c r="T25" s="105">
        <f t="shared" si="1"/>
        <v>0.53011200000000003</v>
      </c>
      <c r="U25" s="106">
        <f t="shared" si="2"/>
        <v>0.53611399999999998</v>
      </c>
      <c r="V25" s="106">
        <f t="shared" si="2"/>
        <v>0.50911499999999998</v>
      </c>
      <c r="W25" s="107">
        <f t="shared" si="3"/>
        <v>0.42239500000000008</v>
      </c>
      <c r="X25" s="116"/>
      <c r="Y25" s="102">
        <f>(O25-O22)/O22</f>
        <v>2.3799248332098875E-2</v>
      </c>
      <c r="Z25" s="103">
        <f>(P25-P22)/P22</f>
        <v>2.4387413773787156E-2</v>
      </c>
      <c r="AA25" s="103">
        <f>(Q25-Q22)/Q22</f>
        <v>9.7089262440083635E-3</v>
      </c>
      <c r="AB25" s="104">
        <f>(R25-R22)/R22</f>
        <v>1.7211996907733333E-2</v>
      </c>
      <c r="AC25" s="116"/>
      <c r="AD25" s="102"/>
      <c r="AE25" s="103"/>
      <c r="AF25" s="103"/>
      <c r="AG25" s="104"/>
      <c r="AH25" s="103"/>
      <c r="AI25" s="102">
        <f t="shared" si="4"/>
        <v>5.4558010573754867E-2</v>
      </c>
      <c r="AJ25" s="103">
        <f t="shared" si="4"/>
        <v>5.4333255774208222E-2</v>
      </c>
      <c r="AK25" s="103">
        <f t="shared" si="4"/>
        <v>2.2759926589189572E-2</v>
      </c>
      <c r="AL25" s="104">
        <f t="shared" si="4"/>
        <v>1.9445065593321598E-2</v>
      </c>
      <c r="AM25" s="103"/>
      <c r="AN25" s="102">
        <f t="shared" si="5"/>
        <v>0</v>
      </c>
      <c r="AO25" s="103">
        <f t="shared" si="5"/>
        <v>0</v>
      </c>
      <c r="AP25" s="103">
        <f t="shared" si="5"/>
        <v>0</v>
      </c>
      <c r="AQ25" s="104">
        <f t="shared" si="5"/>
        <v>0</v>
      </c>
      <c r="AR25" s="103"/>
      <c r="AS25" s="108">
        <f t="shared" si="6"/>
        <v>0</v>
      </c>
      <c r="AT25" s="109">
        <f t="shared" si="7"/>
        <v>0</v>
      </c>
      <c r="AU25" s="109">
        <f t="shared" si="8"/>
        <v>0</v>
      </c>
      <c r="AV25" s="110">
        <f t="shared" si="9"/>
        <v>0</v>
      </c>
      <c r="AW25" s="103"/>
      <c r="AX25" s="102">
        <f t="shared" si="10"/>
        <v>3.5112944980433269E-2</v>
      </c>
      <c r="AY25" s="103">
        <f t="shared" si="11"/>
        <v>3.4888190180886625E-2</v>
      </c>
      <c r="AZ25" s="103">
        <f t="shared" si="12"/>
        <v>3.3148609958679742E-3</v>
      </c>
      <c r="BA25" s="118"/>
      <c r="BB25" s="99"/>
      <c r="BC25" s="102">
        <f>(O25-(MAX($O$3:O25)))/(MAX($O$3:O25))</f>
        <v>0</v>
      </c>
      <c r="BD25" s="103">
        <f>(P25-(MAX($P$3:P25)))/(MAX($P$3:P25))</f>
        <v>0</v>
      </c>
      <c r="BE25" s="103">
        <f>(Q25-(MAX($Q$3:Q25)))/(MAX($Q$3:Q25))</f>
        <v>0</v>
      </c>
      <c r="BF25" s="104">
        <f>(R25-(MAX($R$3:R25)))/(MAX($R$3:R25))</f>
        <v>0</v>
      </c>
      <c r="BG25" s="99"/>
      <c r="BH25" s="102">
        <f t="shared" si="13"/>
        <v>2.3799248332098875E-2</v>
      </c>
      <c r="BI25" s="103">
        <f t="shared" si="14"/>
        <v>2.4387413773787156E-2</v>
      </c>
      <c r="BJ25" s="103">
        <f t="shared" si="22"/>
        <v>9.7089262440083635E-3</v>
      </c>
      <c r="BK25" s="104">
        <f t="shared" si="15"/>
        <v>1.7211996907733333E-2</v>
      </c>
      <c r="BL25" s="103"/>
      <c r="BM25" s="112">
        <f t="shared" si="26"/>
        <v>163.929103043022</v>
      </c>
      <c r="BN25" s="113">
        <f t="shared" si="26"/>
        <v>164.56064025157232</v>
      </c>
      <c r="BO25" s="113">
        <f t="shared" si="26"/>
        <v>159.33076581090538</v>
      </c>
      <c r="BP25" s="114">
        <f t="shared" si="26"/>
        <v>149.04152581671286</v>
      </c>
      <c r="BQ25" s="99"/>
      <c r="BR25" s="102">
        <f t="shared" si="17"/>
        <v>0</v>
      </c>
      <c r="BS25" s="103">
        <f t="shared" si="18"/>
        <v>0</v>
      </c>
      <c r="BT25" s="103">
        <f t="shared" si="23"/>
        <v>0</v>
      </c>
      <c r="BU25" s="104">
        <f t="shared" si="19"/>
        <v>0</v>
      </c>
      <c r="BV25" s="103"/>
      <c r="BW25" s="112">
        <f t="shared" si="27"/>
        <v>93.339862879529861</v>
      </c>
      <c r="BX25" s="113">
        <f t="shared" si="27"/>
        <v>93.346379647749515</v>
      </c>
      <c r="BY25" s="113">
        <f t="shared" si="27"/>
        <v>94.715856810167239</v>
      </c>
      <c r="BZ25" s="114">
        <f t="shared" si="27"/>
        <v>95.436153931302471</v>
      </c>
    </row>
    <row r="26" spans="1:78">
      <c r="A26" s="197" t="s">
        <v>75</v>
      </c>
      <c r="B26" s="75" t="s">
        <v>10</v>
      </c>
      <c r="C26" s="140">
        <f>(COUNTIF(J4:J226,"&gt;0"))/C9</f>
        <v>0.63954361207025978</v>
      </c>
      <c r="D26" s="140">
        <f>(COUNTIF(K4:K226,"&gt;0"))/D9</f>
        <v>0.63954361207025978</v>
      </c>
      <c r="E26" s="140">
        <f>(COUNTIF(L4:L226,"&gt;0"))/E9</f>
        <v>0.56748236000600516</v>
      </c>
      <c r="F26" s="140">
        <f>(COUNTIF(M4:M226,"&gt;0"))/F9</f>
        <v>0.68908572286443481</v>
      </c>
      <c r="H26" s="167">
        <f t="shared" si="21"/>
        <v>38199</v>
      </c>
      <c r="I26" s="74"/>
      <c r="J26" s="42">
        <f t="shared" si="24"/>
        <v>-3.4708570353019885E-2</v>
      </c>
      <c r="K26" s="33">
        <f t="shared" si="24"/>
        <v>-3.4572954871838979E-2</v>
      </c>
      <c r="L26" s="33">
        <f t="shared" si="24"/>
        <v>-4.6662447858513145E-2</v>
      </c>
      <c r="M26" s="41">
        <f t="shared" si="0"/>
        <v>-3.3096994857265361E-2</v>
      </c>
      <c r="N26" s="24"/>
      <c r="O26" s="232">
        <v>14770.04</v>
      </c>
      <c r="P26" s="239">
        <v>14830.06</v>
      </c>
      <c r="Q26" s="239">
        <v>14386.96</v>
      </c>
      <c r="R26" s="351">
        <v>13753.18</v>
      </c>
      <c r="S26" s="73"/>
      <c r="T26" s="59">
        <f t="shared" si="1"/>
        <v>0.47700400000000009</v>
      </c>
      <c r="U26" s="58">
        <f t="shared" si="2"/>
        <v>0.48300599999999994</v>
      </c>
      <c r="V26" s="58">
        <f t="shared" si="2"/>
        <v>0.43869599999999992</v>
      </c>
      <c r="W26" s="57">
        <f t="shared" si="3"/>
        <v>0.37531800000000004</v>
      </c>
      <c r="X26" s="73"/>
      <c r="Y26" s="42"/>
      <c r="Z26" s="33"/>
      <c r="AA26" s="33"/>
      <c r="AB26" s="41"/>
      <c r="AC26" s="73"/>
      <c r="AD26" s="42"/>
      <c r="AE26" s="33"/>
      <c r="AF26" s="33"/>
      <c r="AG26" s="41"/>
      <c r="AH26" s="33"/>
      <c r="AI26" s="42">
        <f t="shared" si="4"/>
        <v>-3.4708570353019885E-2</v>
      </c>
      <c r="AJ26" s="33">
        <f t="shared" si="4"/>
        <v>-3.4572954871838979E-2</v>
      </c>
      <c r="AK26" s="33">
        <f t="shared" si="4"/>
        <v>-4.6662447858513145E-2</v>
      </c>
      <c r="AL26" s="41">
        <f t="shared" si="4"/>
        <v>-3.3096994857265361E-2</v>
      </c>
      <c r="AM26" s="33"/>
      <c r="AN26" s="42">
        <f t="shared" si="5"/>
        <v>-3.4708570353019885E-2</v>
      </c>
      <c r="AO26" s="33">
        <f t="shared" si="5"/>
        <v>-3.4572954871838979E-2</v>
      </c>
      <c r="AP26" s="33">
        <f t="shared" si="5"/>
        <v>-4.6662447858513145E-2</v>
      </c>
      <c r="AQ26" s="41">
        <f t="shared" si="5"/>
        <v>-3.3096994857265361E-2</v>
      </c>
      <c r="AR26" s="33"/>
      <c r="AS26" s="56">
        <f t="shared" si="6"/>
        <v>12.046848559505309</v>
      </c>
      <c r="AT26" s="29">
        <f t="shared" si="7"/>
        <v>11.952892085702146</v>
      </c>
      <c r="AU26" s="29">
        <f t="shared" si="8"/>
        <v>21.773840401484581</v>
      </c>
      <c r="AV26" s="55">
        <f t="shared" si="9"/>
        <v>10.954110685818497</v>
      </c>
      <c r="AW26" s="33"/>
      <c r="AX26" s="42">
        <f t="shared" si="10"/>
        <v>-1.6115754957545247E-3</v>
      </c>
      <c r="AY26" s="33">
        <f t="shared" si="11"/>
        <v>-1.4759600145736185E-3</v>
      </c>
      <c r="AZ26" s="33">
        <f t="shared" si="12"/>
        <v>-1.3565453001247785E-2</v>
      </c>
      <c r="BA26" s="72"/>
      <c r="BB26" s="23"/>
      <c r="BC26" s="42">
        <f>(O26-(MAX($O$3:O26)))/(MAX($O$3:O26))</f>
        <v>-3.4708570353019906E-2</v>
      </c>
      <c r="BD26" s="33">
        <f>(P26-(MAX($P$3:P26)))/(MAX($P$3:P26))</f>
        <v>-3.4572954871838937E-2</v>
      </c>
      <c r="BE26" s="33">
        <f>(Q26-(MAX($Q$3:Q26)))/(MAX($Q$3:Q26))</f>
        <v>-4.6662447858513138E-2</v>
      </c>
      <c r="BF26" s="41">
        <f>(R26-(MAX($R$3:R26)))/(MAX($R$3:R26))</f>
        <v>-3.3096994857265416E-2</v>
      </c>
      <c r="BG26" s="23"/>
      <c r="BH26" s="42">
        <f t="shared" si="13"/>
        <v>0</v>
      </c>
      <c r="BI26" s="33">
        <f t="shared" si="14"/>
        <v>0</v>
      </c>
      <c r="BJ26" s="33">
        <f t="shared" si="22"/>
        <v>0</v>
      </c>
      <c r="BK26" s="41">
        <f t="shared" si="15"/>
        <v>0</v>
      </c>
      <c r="BL26" s="33"/>
      <c r="BM26" s="36">
        <f t="shared" si="26"/>
        <v>163.929103043022</v>
      </c>
      <c r="BN26" s="35">
        <f t="shared" si="26"/>
        <v>164.56064025157232</v>
      </c>
      <c r="BO26" s="35">
        <f t="shared" si="26"/>
        <v>159.33076581090538</v>
      </c>
      <c r="BP26" s="37">
        <f t="shared" si="26"/>
        <v>149.04152581671286</v>
      </c>
      <c r="BQ26" s="23"/>
      <c r="BR26" s="42">
        <f t="shared" si="17"/>
        <v>0</v>
      </c>
      <c r="BS26" s="33">
        <f t="shared" si="18"/>
        <v>0</v>
      </c>
      <c r="BT26" s="33">
        <f t="shared" si="23"/>
        <v>0</v>
      </c>
      <c r="BU26" s="41">
        <f t="shared" si="19"/>
        <v>0</v>
      </c>
      <c r="BV26" s="33"/>
      <c r="BW26" s="36">
        <f t="shared" si="27"/>
        <v>93.339862879529861</v>
      </c>
      <c r="BX26" s="35">
        <f t="shared" si="27"/>
        <v>93.346379647749515</v>
      </c>
      <c r="BY26" s="35">
        <f t="shared" si="27"/>
        <v>94.715856810167239</v>
      </c>
      <c r="BZ26" s="37">
        <f t="shared" si="27"/>
        <v>95.436153931302471</v>
      </c>
    </row>
    <row r="27" spans="1:78">
      <c r="A27" s="197" t="s">
        <v>75</v>
      </c>
      <c r="B27" s="75" t="s">
        <v>20</v>
      </c>
      <c r="C27" s="81">
        <f>MIN(BC4:BC226)</f>
        <v>-0.53138074027740911</v>
      </c>
      <c r="D27" s="81">
        <f>MIN(BD4:BD226)</f>
        <v>-0.52975832180189508</v>
      </c>
      <c r="E27"/>
      <c r="F27" s="81">
        <f>MIN(BF4:BF226)</f>
        <v>-0.50948736478971179</v>
      </c>
      <c r="G27" s="81"/>
      <c r="H27" s="167">
        <f t="shared" si="21"/>
        <v>38230</v>
      </c>
      <c r="I27" s="74"/>
      <c r="J27" s="42">
        <f t="shared" si="24"/>
        <v>6.7840032931520966E-4</v>
      </c>
      <c r="K27" s="33">
        <f t="shared" si="24"/>
        <v>1.3513094350259269E-3</v>
      </c>
      <c r="L27" s="33">
        <f t="shared" si="24"/>
        <v>-2.6183432775234161E-3</v>
      </c>
      <c r="M27" s="41">
        <f t="shared" si="0"/>
        <v>4.0448827107621987E-3</v>
      </c>
      <c r="N27" s="24"/>
      <c r="O27" s="232">
        <v>14780.06</v>
      </c>
      <c r="P27" s="239">
        <v>14850.1</v>
      </c>
      <c r="Q27" s="239">
        <v>14349.29</v>
      </c>
      <c r="R27" s="351">
        <v>13808.81</v>
      </c>
      <c r="S27" s="73"/>
      <c r="T27" s="59">
        <f t="shared" si="1"/>
        <v>0.47800599999999993</v>
      </c>
      <c r="U27" s="58">
        <f t="shared" si="2"/>
        <v>0.48501000000000005</v>
      </c>
      <c r="V27" s="58">
        <f t="shared" si="2"/>
        <v>0.43492900000000007</v>
      </c>
      <c r="W27" s="57">
        <f t="shared" si="3"/>
        <v>0.38088099999999997</v>
      </c>
      <c r="X27" s="73"/>
      <c r="Y27" s="42"/>
      <c r="Z27" s="33"/>
      <c r="AA27" s="33"/>
      <c r="AB27" s="41"/>
      <c r="AC27" s="73"/>
      <c r="AD27" s="42"/>
      <c r="AE27" s="33"/>
      <c r="AF27" s="33"/>
      <c r="AG27" s="41"/>
      <c r="AH27" s="33"/>
      <c r="AI27" s="42">
        <f t="shared" si="4"/>
        <v>6.7840032931520966E-4</v>
      </c>
      <c r="AJ27" s="33">
        <f t="shared" si="4"/>
        <v>1.3513094350259269E-3</v>
      </c>
      <c r="AK27" s="33">
        <f t="shared" si="4"/>
        <v>-2.6183432775234161E-3</v>
      </c>
      <c r="AL27" s="41">
        <f t="shared" si="4"/>
        <v>4.0448827107621987E-3</v>
      </c>
      <c r="AM27" s="33"/>
      <c r="AN27" s="42">
        <f t="shared" si="5"/>
        <v>0</v>
      </c>
      <c r="AO27" s="33">
        <f t="shared" si="5"/>
        <v>0</v>
      </c>
      <c r="AP27" s="33">
        <f t="shared" si="5"/>
        <v>-2.6183432775234161E-3</v>
      </c>
      <c r="AQ27" s="41">
        <f t="shared" si="5"/>
        <v>0</v>
      </c>
      <c r="AR27" s="33"/>
      <c r="AS27" s="56">
        <f t="shared" si="6"/>
        <v>0</v>
      </c>
      <c r="AT27" s="29">
        <f t="shared" si="7"/>
        <v>0</v>
      </c>
      <c r="AU27" s="29">
        <f t="shared" si="8"/>
        <v>6.8557215189520654E-2</v>
      </c>
      <c r="AV27" s="55">
        <f t="shared" si="9"/>
        <v>0</v>
      </c>
      <c r="AW27" s="33"/>
      <c r="AX27" s="42">
        <f t="shared" si="10"/>
        <v>-3.3664823814469891E-3</v>
      </c>
      <c r="AY27" s="33">
        <f t="shared" si="11"/>
        <v>-2.6935732757362718E-3</v>
      </c>
      <c r="AZ27" s="33">
        <f t="shared" si="12"/>
        <v>-6.6632259882856149E-3</v>
      </c>
      <c r="BA27" s="72"/>
      <c r="BB27" s="23"/>
      <c r="BC27" s="42">
        <f>(O27-(MAX($O$3:O27)))/(MAX($O$3:O27))</f>
        <v>-3.4053716329262254E-2</v>
      </c>
      <c r="BD27" s="33">
        <f>(P27-(MAX($P$3:P27)))/(MAX($P$3:P27))</f>
        <v>-3.3268364196928031E-2</v>
      </c>
      <c r="BE27" s="33">
        <f>(Q27-(MAX($Q$3:Q27)))/(MAX($Q$3:Q27))</f>
        <v>-4.9158612829373428E-2</v>
      </c>
      <c r="BF27" s="41">
        <f>(R27-(MAX($R$3:R27)))/(MAX($R$3:R27))</f>
        <v>-2.9185985608779642E-2</v>
      </c>
      <c r="BG27" s="23"/>
      <c r="BH27" s="42">
        <f t="shared" si="13"/>
        <v>0</v>
      </c>
      <c r="BI27" s="33">
        <f t="shared" si="14"/>
        <v>0</v>
      </c>
      <c r="BJ27" s="33">
        <f t="shared" si="22"/>
        <v>0</v>
      </c>
      <c r="BK27" s="41">
        <f t="shared" si="15"/>
        <v>0</v>
      </c>
      <c r="BL27" s="33"/>
      <c r="BM27" s="36">
        <f t="shared" si="26"/>
        <v>163.929103043022</v>
      </c>
      <c r="BN27" s="35">
        <f t="shared" si="26"/>
        <v>164.56064025157232</v>
      </c>
      <c r="BO27" s="35">
        <f t="shared" si="26"/>
        <v>159.33076581090538</v>
      </c>
      <c r="BP27" s="37">
        <f t="shared" si="26"/>
        <v>149.04152581671286</v>
      </c>
      <c r="BQ27" s="23"/>
      <c r="BR27" s="42">
        <f t="shared" si="17"/>
        <v>0</v>
      </c>
      <c r="BS27" s="33">
        <f t="shared" si="18"/>
        <v>0</v>
      </c>
      <c r="BT27" s="33">
        <f t="shared" si="23"/>
        <v>0</v>
      </c>
      <c r="BU27" s="41">
        <f t="shared" si="19"/>
        <v>0</v>
      </c>
      <c r="BV27" s="33"/>
      <c r="BW27" s="36">
        <f t="shared" si="27"/>
        <v>93.339862879529861</v>
      </c>
      <c r="BX27" s="35">
        <f t="shared" si="27"/>
        <v>93.346379647749515</v>
      </c>
      <c r="BY27" s="35">
        <f t="shared" si="27"/>
        <v>94.715856810167239</v>
      </c>
      <c r="BZ27" s="37">
        <f t="shared" si="27"/>
        <v>95.436153931302471</v>
      </c>
    </row>
    <row r="28" spans="1:78" s="64" customFormat="1">
      <c r="A28" s="197"/>
      <c r="B28" s="75" t="s">
        <v>3</v>
      </c>
      <c r="C28" s="81">
        <f>(C52-C48)/C48</f>
        <v>0.18707271597265382</v>
      </c>
      <c r="D28" s="214">
        <f>(D52-D48)/D48</f>
        <v>0.18875436962654032</v>
      </c>
      <c r="E28" s="214" t="e">
        <f>(E52-E48)/E48</f>
        <v>#DIV/0!</v>
      </c>
      <c r="F28" s="214">
        <f>(F52-F48)/F48</f>
        <v>0.18768430286590865</v>
      </c>
      <c r="G28" s="174"/>
      <c r="H28" s="166">
        <f t="shared" si="21"/>
        <v>38260</v>
      </c>
      <c r="I28" s="115"/>
      <c r="J28" s="102">
        <f t="shared" si="24"/>
        <v>5.2881382078286521E-2</v>
      </c>
      <c r="K28" s="103">
        <f t="shared" si="24"/>
        <v>5.3306038343176265E-2</v>
      </c>
      <c r="L28" s="103">
        <f t="shared" si="24"/>
        <v>2.9616099472517421E-2</v>
      </c>
      <c r="M28" s="104">
        <f t="shared" si="0"/>
        <v>1.0830766735149711E-2</v>
      </c>
      <c r="N28" s="100"/>
      <c r="O28" s="231">
        <v>15561.65</v>
      </c>
      <c r="P28" s="238">
        <v>15641.7</v>
      </c>
      <c r="Q28" s="238">
        <v>14774.26</v>
      </c>
      <c r="R28" s="350">
        <v>13958.37</v>
      </c>
      <c r="S28" s="116"/>
      <c r="T28" s="105">
        <f t="shared" si="1"/>
        <v>0.55616499999999991</v>
      </c>
      <c r="U28" s="106">
        <f t="shared" si="2"/>
        <v>0.56417000000000006</v>
      </c>
      <c r="V28" s="106">
        <f t="shared" si="2"/>
        <v>0.47742600000000002</v>
      </c>
      <c r="W28" s="107">
        <f t="shared" si="3"/>
        <v>0.39583700000000011</v>
      </c>
      <c r="X28" s="116"/>
      <c r="Y28" s="102">
        <f>(O28-O25)/O25</f>
        <v>1.7026858164631009E-2</v>
      </c>
      <c r="Z28" s="103">
        <f>(P28-P25)/P25</f>
        <v>1.8264269448751938E-2</v>
      </c>
      <c r="AA28" s="103">
        <f>(Q28-Q25)/Q25</f>
        <v>-2.0998399724341713E-2</v>
      </c>
      <c r="AB28" s="104">
        <f>(R28-R25)/R25</f>
        <v>-1.8671325475694157E-2</v>
      </c>
      <c r="AC28" s="116"/>
      <c r="AD28" s="102"/>
      <c r="AE28" s="103"/>
      <c r="AF28" s="103"/>
      <c r="AG28" s="104"/>
      <c r="AH28" s="103"/>
      <c r="AI28" s="102">
        <f t="shared" si="4"/>
        <v>5.2881382078286521E-2</v>
      </c>
      <c r="AJ28" s="103">
        <f t="shared" si="4"/>
        <v>5.3306038343176265E-2</v>
      </c>
      <c r="AK28" s="103">
        <f t="shared" si="4"/>
        <v>2.9616099472517421E-2</v>
      </c>
      <c r="AL28" s="104">
        <f t="shared" si="4"/>
        <v>1.0830766735149711E-2</v>
      </c>
      <c r="AM28" s="103"/>
      <c r="AN28" s="102">
        <f t="shared" si="5"/>
        <v>0</v>
      </c>
      <c r="AO28" s="103">
        <f t="shared" si="5"/>
        <v>0</v>
      </c>
      <c r="AP28" s="103">
        <f t="shared" si="5"/>
        <v>0</v>
      </c>
      <c r="AQ28" s="104">
        <f t="shared" si="5"/>
        <v>0</v>
      </c>
      <c r="AR28" s="99"/>
      <c r="AS28" s="108">
        <f t="shared" si="6"/>
        <v>0</v>
      </c>
      <c r="AT28" s="109">
        <f t="shared" si="7"/>
        <v>0</v>
      </c>
      <c r="AU28" s="109">
        <f t="shared" si="8"/>
        <v>0</v>
      </c>
      <c r="AV28" s="110">
        <f t="shared" si="9"/>
        <v>0</v>
      </c>
      <c r="AW28" s="99"/>
      <c r="AX28" s="102">
        <f t="shared" si="10"/>
        <v>4.205061534313681E-2</v>
      </c>
      <c r="AY28" s="103">
        <f t="shared" si="11"/>
        <v>4.2475271608026555E-2</v>
      </c>
      <c r="AZ28" s="103">
        <f t="shared" si="12"/>
        <v>1.878533273736771E-2</v>
      </c>
      <c r="BA28" s="118"/>
      <c r="BB28" s="99"/>
      <c r="BC28" s="102">
        <f>(O28-(MAX($O$3:O28)))/(MAX($O$3:O28))</f>
        <v>0</v>
      </c>
      <c r="BD28" s="103">
        <f>(P28-(MAX($P$3:P28)))/(MAX($P$3:P28))</f>
        <v>0</v>
      </c>
      <c r="BE28" s="103">
        <f>(Q28-(MAX($Q$3:Q28)))/(MAX($Q$3:Q28))</f>
        <v>-2.0998399724341713E-2</v>
      </c>
      <c r="BF28" s="104">
        <f>(R28-(MAX($R$3:R28)))/(MAX($R$3:R28))</f>
        <v>-1.8671325475694157E-2</v>
      </c>
      <c r="BG28" s="99"/>
      <c r="BH28" s="102">
        <f t="shared" si="13"/>
        <v>0</v>
      </c>
      <c r="BI28" s="103">
        <f t="shared" si="14"/>
        <v>0</v>
      </c>
      <c r="BJ28" s="103">
        <f t="shared" si="22"/>
        <v>0</v>
      </c>
      <c r="BK28" s="104">
        <f t="shared" si="15"/>
        <v>0</v>
      </c>
      <c r="BL28" s="103"/>
      <c r="BM28" s="112">
        <f t="shared" si="26"/>
        <v>163.929103043022</v>
      </c>
      <c r="BN28" s="113">
        <f t="shared" si="26"/>
        <v>164.56064025157232</v>
      </c>
      <c r="BO28" s="113">
        <f t="shared" si="26"/>
        <v>159.33076581090538</v>
      </c>
      <c r="BP28" s="114">
        <f t="shared" si="26"/>
        <v>149.04152581671286</v>
      </c>
      <c r="BQ28" s="99"/>
      <c r="BR28" s="102">
        <f t="shared" si="17"/>
        <v>1.7026858164631009E-2</v>
      </c>
      <c r="BS28" s="103">
        <f t="shared" si="18"/>
        <v>1.8264269448751938E-2</v>
      </c>
      <c r="BT28" s="103">
        <f t="shared" si="23"/>
        <v>-2.0998399724341713E-2</v>
      </c>
      <c r="BU28" s="104">
        <f t="shared" si="19"/>
        <v>-1.8671325475694157E-2</v>
      </c>
      <c r="BV28" s="103"/>
      <c r="BW28" s="112">
        <f t="shared" si="27"/>
        <v>94.929147485885707</v>
      </c>
      <c r="BX28" s="113">
        <f t="shared" si="27"/>
        <v>95.051283077701513</v>
      </c>
      <c r="BY28" s="113">
        <f t="shared" si="27"/>
        <v>92.726975388633832</v>
      </c>
      <c r="BZ28" s="114">
        <f t="shared" si="27"/>
        <v>93.654234439102666</v>
      </c>
    </row>
    <row r="29" spans="1:78">
      <c r="A29" s="197"/>
      <c r="B29" s="75" t="s">
        <v>2</v>
      </c>
      <c r="C29" s="81">
        <f>(C52-C49)/C49</f>
        <v>5.8931744011693106E-2</v>
      </c>
      <c r="D29" s="214">
        <f>(D52-D49)/D49</f>
        <v>5.9777638735139818E-2</v>
      </c>
      <c r="E29" s="214" t="e">
        <f>(E52-E49)/E49</f>
        <v>#DIV/0!</v>
      </c>
      <c r="F29" s="214">
        <f>(F52-F49)/F49</f>
        <v>6.1748728952811728E-2</v>
      </c>
      <c r="H29" s="167">
        <f t="shared" si="21"/>
        <v>38291</v>
      </c>
      <c r="I29" s="74"/>
      <c r="J29" s="42">
        <f t="shared" si="24"/>
        <v>1.8029579125606876E-2</v>
      </c>
      <c r="K29" s="33">
        <f t="shared" si="24"/>
        <v>1.7937308604563329E-2</v>
      </c>
      <c r="L29" s="33">
        <f t="shared" si="24"/>
        <v>1.5999447688073598E-2</v>
      </c>
      <c r="M29" s="41">
        <f t="shared" si="0"/>
        <v>1.5276855392140964E-2</v>
      </c>
      <c r="N29" s="24"/>
      <c r="O29" s="232">
        <v>15842.22</v>
      </c>
      <c r="P29" s="239">
        <v>15922.27</v>
      </c>
      <c r="Q29" s="239">
        <v>15010.64</v>
      </c>
      <c r="R29" s="351">
        <v>14171.61</v>
      </c>
      <c r="S29" s="73"/>
      <c r="T29" s="59">
        <f t="shared" si="1"/>
        <v>0.58422199999999991</v>
      </c>
      <c r="U29" s="58">
        <f t="shared" si="2"/>
        <v>0.59222700000000006</v>
      </c>
      <c r="V29" s="58">
        <f t="shared" si="2"/>
        <v>0.50106399999999995</v>
      </c>
      <c r="W29" s="57">
        <f t="shared" si="3"/>
        <v>0.41716100000000006</v>
      </c>
      <c r="X29" s="73"/>
      <c r="Y29" s="42"/>
      <c r="Z29" s="33"/>
      <c r="AA29" s="33"/>
      <c r="AB29" s="41"/>
      <c r="AC29" s="73"/>
      <c r="AD29" s="42"/>
      <c r="AE29" s="33"/>
      <c r="AF29" s="33"/>
      <c r="AG29" s="41"/>
      <c r="AH29" s="33"/>
      <c r="AI29" s="42">
        <f t="shared" si="4"/>
        <v>1.8029579125606876E-2</v>
      </c>
      <c r="AJ29" s="33">
        <f t="shared" si="4"/>
        <v>1.7937308604563329E-2</v>
      </c>
      <c r="AK29" s="33">
        <f t="shared" si="4"/>
        <v>1.5999447688073598E-2</v>
      </c>
      <c r="AL29" s="41">
        <f t="shared" si="4"/>
        <v>1.5276855392140964E-2</v>
      </c>
      <c r="AM29" s="33"/>
      <c r="AN29" s="42">
        <f t="shared" si="5"/>
        <v>0</v>
      </c>
      <c r="AO29" s="33">
        <f t="shared" si="5"/>
        <v>0</v>
      </c>
      <c r="AP29" s="33">
        <f t="shared" si="5"/>
        <v>0</v>
      </c>
      <c r="AQ29" s="41">
        <f t="shared" si="5"/>
        <v>0</v>
      </c>
      <c r="AR29" s="23"/>
      <c r="AS29" s="56">
        <f t="shared" si="6"/>
        <v>0</v>
      </c>
      <c r="AT29" s="29">
        <f t="shared" si="7"/>
        <v>0</v>
      </c>
      <c r="AU29" s="29">
        <f t="shared" si="8"/>
        <v>0</v>
      </c>
      <c r="AV29" s="55">
        <f t="shared" si="9"/>
        <v>0</v>
      </c>
      <c r="AW29" s="23"/>
      <c r="AX29" s="42">
        <f t="shared" si="10"/>
        <v>2.7527237334659116E-3</v>
      </c>
      <c r="AY29" s="33">
        <f t="shared" si="11"/>
        <v>2.6604532124223645E-3</v>
      </c>
      <c r="AZ29" s="33">
        <f t="shared" si="12"/>
        <v>7.2259229593263363E-4</v>
      </c>
      <c r="BA29" s="72"/>
      <c r="BB29" s="23"/>
      <c r="BC29" s="42">
        <f>(O29-(MAX($O$3:O29)))/(MAX($O$3:O29))</f>
        <v>0</v>
      </c>
      <c r="BD29" s="33">
        <f>(P29-(MAX($P$3:P29)))/(MAX($P$3:P29))</f>
        <v>0</v>
      </c>
      <c r="BE29" s="33">
        <f>(Q29-(MAX($Q$3:Q29)))/(MAX($Q$3:Q29))</f>
        <v>-5.3349148341909148E-3</v>
      </c>
      <c r="BF29" s="41">
        <f>(R29-(MAX($R$3:R29)))/(MAX($R$3:R29))</f>
        <v>-3.6797092228248933E-3</v>
      </c>
      <c r="BG29" s="23"/>
      <c r="BH29" s="42">
        <f t="shared" si="13"/>
        <v>0</v>
      </c>
      <c r="BI29" s="33">
        <f t="shared" si="14"/>
        <v>0</v>
      </c>
      <c r="BJ29" s="33">
        <f t="shared" si="22"/>
        <v>0</v>
      </c>
      <c r="BK29" s="41">
        <f t="shared" si="15"/>
        <v>0</v>
      </c>
      <c r="BL29" s="33"/>
      <c r="BM29" s="36">
        <f t="shared" si="26"/>
        <v>163.929103043022</v>
      </c>
      <c r="BN29" s="35">
        <f t="shared" si="26"/>
        <v>164.56064025157232</v>
      </c>
      <c r="BO29" s="35">
        <f t="shared" si="26"/>
        <v>159.33076581090538</v>
      </c>
      <c r="BP29" s="37">
        <f t="shared" si="26"/>
        <v>149.04152581671286</v>
      </c>
      <c r="BQ29" s="23"/>
      <c r="BR29" s="42">
        <f t="shared" si="17"/>
        <v>0</v>
      </c>
      <c r="BS29" s="33">
        <f t="shared" si="18"/>
        <v>0</v>
      </c>
      <c r="BT29" s="33">
        <f t="shared" si="23"/>
        <v>0</v>
      </c>
      <c r="BU29" s="41">
        <f t="shared" si="19"/>
        <v>0</v>
      </c>
      <c r="BV29" s="33"/>
      <c r="BW29" s="36">
        <f t="shared" si="27"/>
        <v>94.929147485885707</v>
      </c>
      <c r="BX29" s="35">
        <f t="shared" si="27"/>
        <v>95.051283077701513</v>
      </c>
      <c r="BY29" s="35">
        <f t="shared" si="27"/>
        <v>92.726975388633832</v>
      </c>
      <c r="BZ29" s="37">
        <f t="shared" si="27"/>
        <v>93.654234439102666</v>
      </c>
    </row>
    <row r="30" spans="1:78">
      <c r="A30" s="197"/>
      <c r="B30" s="75" t="s">
        <v>1</v>
      </c>
      <c r="C30" s="81">
        <f>(C52-C50)/C50</f>
        <v>6.6479008205066782E-3</v>
      </c>
      <c r="D30" s="214">
        <f>(D52-D50)/D50</f>
        <v>6.9280896307305365E-3</v>
      </c>
      <c r="E30" s="214" t="e">
        <f>(E52-E50)/E50</f>
        <v>#DIV/0!</v>
      </c>
      <c r="F30" s="214">
        <f>(F52-F50)/F50</f>
        <v>4.3795555701961662E-2</v>
      </c>
      <c r="H30" s="167">
        <f t="shared" si="21"/>
        <v>38321</v>
      </c>
      <c r="I30" s="74"/>
      <c r="J30" s="42">
        <f t="shared" si="24"/>
        <v>7.6533465638022991E-2</v>
      </c>
      <c r="K30" s="33">
        <f t="shared" si="24"/>
        <v>7.6777997107196461E-2</v>
      </c>
      <c r="L30" s="33">
        <f t="shared" si="24"/>
        <v>5.9551091758912378E-2</v>
      </c>
      <c r="M30" s="41">
        <f t="shared" si="0"/>
        <v>4.0461881183577519E-2</v>
      </c>
      <c r="N30" s="24"/>
      <c r="O30" s="232">
        <v>17054.68</v>
      </c>
      <c r="P30" s="239">
        <v>17144.75</v>
      </c>
      <c r="Q30" s="239">
        <v>15904.54</v>
      </c>
      <c r="R30" s="351">
        <v>14745.02</v>
      </c>
      <c r="S30" s="73"/>
      <c r="T30" s="59">
        <f t="shared" si="1"/>
        <v>0.70546799999999998</v>
      </c>
      <c r="U30" s="58">
        <f t="shared" si="2"/>
        <v>0.71447499999999997</v>
      </c>
      <c r="V30" s="58">
        <f t="shared" si="2"/>
        <v>0.59045400000000003</v>
      </c>
      <c r="W30" s="57">
        <f t="shared" si="3"/>
        <v>0.47450200000000003</v>
      </c>
      <c r="X30" s="73"/>
      <c r="Y30" s="42"/>
      <c r="Z30" s="33"/>
      <c r="AA30" s="33"/>
      <c r="AB30" s="41"/>
      <c r="AC30" s="73"/>
      <c r="AD30" s="42"/>
      <c r="AE30" s="33"/>
      <c r="AF30" s="33"/>
      <c r="AG30" s="41"/>
      <c r="AH30" s="33"/>
      <c r="AI30" s="42">
        <f t="shared" si="4"/>
        <v>7.6533465638022991E-2</v>
      </c>
      <c r="AJ30" s="33">
        <f t="shared" si="4"/>
        <v>7.6777997107196461E-2</v>
      </c>
      <c r="AK30" s="33">
        <f t="shared" si="4"/>
        <v>5.9551091758912378E-2</v>
      </c>
      <c r="AL30" s="41">
        <f t="shared" si="4"/>
        <v>4.0461881183577519E-2</v>
      </c>
      <c r="AM30" s="33"/>
      <c r="AN30" s="42">
        <f t="shared" si="5"/>
        <v>0</v>
      </c>
      <c r="AO30" s="33">
        <f t="shared" si="5"/>
        <v>0</v>
      </c>
      <c r="AP30" s="33">
        <f t="shared" si="5"/>
        <v>0</v>
      </c>
      <c r="AQ30" s="41">
        <f t="shared" si="5"/>
        <v>0</v>
      </c>
      <c r="AR30" s="23"/>
      <c r="AS30" s="56">
        <f t="shared" si="6"/>
        <v>0</v>
      </c>
      <c r="AT30" s="29">
        <f t="shared" si="7"/>
        <v>0</v>
      </c>
      <c r="AU30" s="29">
        <f t="shared" si="8"/>
        <v>0</v>
      </c>
      <c r="AV30" s="55">
        <f t="shared" si="9"/>
        <v>0</v>
      </c>
      <c r="AW30" s="23"/>
      <c r="AX30" s="42">
        <f t="shared" si="10"/>
        <v>3.6071584454445471E-2</v>
      </c>
      <c r="AY30" s="33">
        <f t="shared" si="11"/>
        <v>3.6316115923618941E-2</v>
      </c>
      <c r="AZ30" s="33">
        <f t="shared" si="12"/>
        <v>1.9089210575334858E-2</v>
      </c>
      <c r="BA30" s="72"/>
      <c r="BB30" s="23"/>
      <c r="BC30" s="42">
        <f>(O30-(MAX($O$3:O30)))/(MAX($O$3:O30))</f>
        <v>0</v>
      </c>
      <c r="BD30" s="33">
        <f>(P30-(MAX($P$3:P30)))/(MAX($P$3:P30))</f>
        <v>0</v>
      </c>
      <c r="BE30" s="33">
        <f>(Q30-(MAX($Q$3:Q30)))/(MAX($Q$3:Q30))</f>
        <v>0</v>
      </c>
      <c r="BF30" s="41">
        <f>(R30-(MAX($R$3:R30)))/(MAX($R$3:R30))</f>
        <v>0</v>
      </c>
      <c r="BG30" s="23"/>
      <c r="BH30" s="42">
        <f t="shared" si="13"/>
        <v>0</v>
      </c>
      <c r="BI30" s="33">
        <f t="shared" si="14"/>
        <v>0</v>
      </c>
      <c r="BJ30" s="33">
        <f t="shared" si="22"/>
        <v>0</v>
      </c>
      <c r="BK30" s="41">
        <f t="shared" si="15"/>
        <v>0</v>
      </c>
      <c r="BL30" s="33"/>
      <c r="BM30" s="36">
        <f t="shared" si="26"/>
        <v>163.929103043022</v>
      </c>
      <c r="BN30" s="35">
        <f t="shared" si="26"/>
        <v>164.56064025157232</v>
      </c>
      <c r="BO30" s="35">
        <f t="shared" si="26"/>
        <v>159.33076581090538</v>
      </c>
      <c r="BP30" s="37">
        <f t="shared" si="26"/>
        <v>149.04152581671286</v>
      </c>
      <c r="BQ30" s="23"/>
      <c r="BR30" s="42">
        <f t="shared" si="17"/>
        <v>0</v>
      </c>
      <c r="BS30" s="33">
        <f t="shared" si="18"/>
        <v>0</v>
      </c>
      <c r="BT30" s="33">
        <f t="shared" si="23"/>
        <v>0</v>
      </c>
      <c r="BU30" s="41">
        <f t="shared" si="19"/>
        <v>0</v>
      </c>
      <c r="BV30" s="33"/>
      <c r="BW30" s="36">
        <f t="shared" si="27"/>
        <v>94.929147485885707</v>
      </c>
      <c r="BX30" s="35">
        <f t="shared" si="27"/>
        <v>95.051283077701513</v>
      </c>
      <c r="BY30" s="35">
        <f t="shared" si="27"/>
        <v>92.726975388633832</v>
      </c>
      <c r="BZ30" s="37">
        <f t="shared" si="27"/>
        <v>93.654234439102666</v>
      </c>
    </row>
    <row r="31" spans="1:78" s="40" customFormat="1" ht="15.75" thickBot="1">
      <c r="A31" s="197"/>
      <c r="B31" s="245" t="s">
        <v>64</v>
      </c>
      <c r="C31" s="246"/>
      <c r="D31" s="247"/>
      <c r="E31" s="247"/>
      <c r="F31" s="248"/>
      <c r="G31" s="174"/>
      <c r="H31" s="168">
        <f t="shared" si="21"/>
        <v>38352</v>
      </c>
      <c r="I31" s="96"/>
      <c r="J31" s="45">
        <f t="shared" si="24"/>
        <v>1.7233392828244209E-2</v>
      </c>
      <c r="K31" s="44">
        <f t="shared" si="24"/>
        <v>1.7142857142857126E-2</v>
      </c>
      <c r="L31" s="44">
        <f t="shared" si="24"/>
        <v>4.1872320733576718E-2</v>
      </c>
      <c r="M31" s="43">
        <f t="shared" si="0"/>
        <v>3.4028438076041834E-2</v>
      </c>
      <c r="N31" s="38"/>
      <c r="O31" s="233">
        <v>17348.59</v>
      </c>
      <c r="P31" s="240">
        <v>17438.66</v>
      </c>
      <c r="Q31" s="240">
        <v>16570.5</v>
      </c>
      <c r="R31" s="352">
        <v>15246.77</v>
      </c>
      <c r="S31" s="97"/>
      <c r="T31" s="52">
        <f t="shared" si="1"/>
        <v>0.73485900000000004</v>
      </c>
      <c r="U31" s="51">
        <f t="shared" si="2"/>
        <v>0.74386600000000003</v>
      </c>
      <c r="V31" s="51">
        <f t="shared" si="2"/>
        <v>0.65705000000000002</v>
      </c>
      <c r="W31" s="50">
        <f t="shared" si="3"/>
        <v>0.52467700000000006</v>
      </c>
      <c r="X31" s="97"/>
      <c r="Y31" s="45">
        <f>(O31-O28)/O28</f>
        <v>0.11482972563963337</v>
      </c>
      <c r="Z31" s="44">
        <f>(P31-P28)/P28</f>
        <v>0.11488265342002461</v>
      </c>
      <c r="AA31" s="44">
        <f>(Q31-Q28)/Q28</f>
        <v>0.12157901647865949</v>
      </c>
      <c r="AB31" s="43">
        <f>(R31-R28)/R28</f>
        <v>9.2303041114399423E-2</v>
      </c>
      <c r="AC31" s="97"/>
      <c r="AD31" s="181">
        <f>(O31-O19)/O19</f>
        <v>0.25942485704184604</v>
      </c>
      <c r="AE31" s="182">
        <f>(P31-P19)/P19</f>
        <v>0.26229803670066104</v>
      </c>
      <c r="AF31" s="182">
        <f>(Q31-Q19)/Q19</f>
        <v>0.1648390890488044</v>
      </c>
      <c r="AG31" s="183">
        <f>(R31-R19)/R19</f>
        <v>0.1088205177434322</v>
      </c>
      <c r="AH31" s="44"/>
      <c r="AI31" s="45">
        <f t="shared" si="4"/>
        <v>1.7233392828244209E-2</v>
      </c>
      <c r="AJ31" s="44">
        <f t="shared" si="4"/>
        <v>1.7142857142857126E-2</v>
      </c>
      <c r="AK31" s="44">
        <f t="shared" si="4"/>
        <v>4.1872320733576718E-2</v>
      </c>
      <c r="AL31" s="43">
        <f t="shared" si="4"/>
        <v>3.4028438076041834E-2</v>
      </c>
      <c r="AM31" s="44"/>
      <c r="AN31" s="45">
        <f t="shared" si="5"/>
        <v>0</v>
      </c>
      <c r="AO31" s="44">
        <f t="shared" si="5"/>
        <v>0</v>
      </c>
      <c r="AP31" s="44">
        <f t="shared" si="5"/>
        <v>0</v>
      </c>
      <c r="AQ31" s="43">
        <f t="shared" si="5"/>
        <v>0</v>
      </c>
      <c r="AR31" s="39"/>
      <c r="AS31" s="49">
        <f t="shared" si="6"/>
        <v>0</v>
      </c>
      <c r="AT31" s="48">
        <f t="shared" si="7"/>
        <v>0</v>
      </c>
      <c r="AU31" s="48">
        <f t="shared" si="8"/>
        <v>0</v>
      </c>
      <c r="AV31" s="47">
        <f t="shared" si="9"/>
        <v>0</v>
      </c>
      <c r="AW31" s="39"/>
      <c r="AX31" s="45">
        <f t="shared" si="10"/>
        <v>-1.6795045247797624E-2</v>
      </c>
      <c r="AY31" s="44">
        <f t="shared" si="11"/>
        <v>-1.6885580933184707E-2</v>
      </c>
      <c r="AZ31" s="44">
        <f t="shared" si="12"/>
        <v>7.8438826575348841E-3</v>
      </c>
      <c r="BA31" s="98"/>
      <c r="BB31" s="39"/>
      <c r="BC31" s="45">
        <f>(O31-(MAX($O$3:O31)))/(MAX($O$3:O31))</f>
        <v>0</v>
      </c>
      <c r="BD31" s="44">
        <f>(P31-(MAX($P$3:P31)))/(MAX($P$3:P31))</f>
        <v>0</v>
      </c>
      <c r="BE31" s="44">
        <f>(Q31-(MAX($Q$3:Q31)))/(MAX($Q$3:Q31))</f>
        <v>0</v>
      </c>
      <c r="BF31" s="43">
        <f>(R31-(MAX($R$3:R31)))/(MAX($R$3:R31))</f>
        <v>0</v>
      </c>
      <c r="BG31" s="39"/>
      <c r="BH31" s="45">
        <f t="shared" si="13"/>
        <v>0.11482972563963337</v>
      </c>
      <c r="BI31" s="44">
        <f t="shared" si="14"/>
        <v>0.11488265342002461</v>
      </c>
      <c r="BJ31" s="44">
        <f t="shared" si="22"/>
        <v>0.12157901647865949</v>
      </c>
      <c r="BK31" s="43">
        <f t="shared" si="15"/>
        <v>9.2303041114399423E-2</v>
      </c>
      <c r="BL31" s="44"/>
      <c r="BM31" s="63">
        <f t="shared" si="26"/>
        <v>182.75303696980339</v>
      </c>
      <c r="BN31" s="62">
        <f t="shared" si="26"/>
        <v>183.46580325217107</v>
      </c>
      <c r="BO31" s="62">
        <f t="shared" si="26"/>
        <v>178.70204361298687</v>
      </c>
      <c r="BP31" s="61">
        <f t="shared" si="26"/>
        <v>162.79851190192574</v>
      </c>
      <c r="BQ31" s="39"/>
      <c r="BR31" s="45">
        <f t="shared" si="17"/>
        <v>0</v>
      </c>
      <c r="BS31" s="44">
        <f t="shared" si="18"/>
        <v>0</v>
      </c>
      <c r="BT31" s="44">
        <f t="shared" si="23"/>
        <v>0</v>
      </c>
      <c r="BU31" s="43">
        <f t="shared" si="19"/>
        <v>0</v>
      </c>
      <c r="BV31" s="44"/>
      <c r="BW31" s="63">
        <f t="shared" si="27"/>
        <v>94.929147485885707</v>
      </c>
      <c r="BX31" s="62">
        <f t="shared" si="27"/>
        <v>95.051283077701513</v>
      </c>
      <c r="BY31" s="62">
        <f t="shared" si="27"/>
        <v>92.726975388633832</v>
      </c>
      <c r="BZ31" s="61">
        <f t="shared" si="27"/>
        <v>93.654234439102666</v>
      </c>
    </row>
    <row r="32" spans="1:78">
      <c r="A32" s="197"/>
      <c r="B32" s="245" t="s">
        <v>14</v>
      </c>
      <c r="C32" s="246"/>
      <c r="D32" s="247"/>
      <c r="E32" s="247"/>
      <c r="F32" s="247"/>
      <c r="H32" s="167">
        <f t="shared" si="21"/>
        <v>38383</v>
      </c>
      <c r="I32" s="74"/>
      <c r="J32" s="42">
        <f t="shared" si="24"/>
        <v>-1.0588180365090127E-2</v>
      </c>
      <c r="K32" s="33">
        <f t="shared" si="24"/>
        <v>-9.9474386220043121E-3</v>
      </c>
      <c r="L32" s="33">
        <f t="shared" si="24"/>
        <v>-2.5524275067137392E-2</v>
      </c>
      <c r="M32" s="41">
        <f t="shared" si="0"/>
        <v>-2.4374998770231415E-2</v>
      </c>
      <c r="N32" s="24"/>
      <c r="O32" s="232">
        <v>17164.900000000001</v>
      </c>
      <c r="P32" s="239">
        <v>17265.189999999999</v>
      </c>
      <c r="Q32" s="239">
        <v>16147.55</v>
      </c>
      <c r="R32" s="351">
        <v>14875.13</v>
      </c>
      <c r="S32" s="73"/>
      <c r="T32" s="59">
        <f t="shared" si="1"/>
        <v>0.71649000000000018</v>
      </c>
      <c r="U32" s="58">
        <f t="shared" si="2"/>
        <v>0.72651899999999991</v>
      </c>
      <c r="V32" s="58">
        <f t="shared" si="2"/>
        <v>0.61475499999999994</v>
      </c>
      <c r="W32" s="57">
        <f t="shared" si="3"/>
        <v>0.48751299999999992</v>
      </c>
      <c r="X32" s="73"/>
      <c r="Y32" s="42"/>
      <c r="Z32" s="33"/>
      <c r="AA32" s="33"/>
      <c r="AB32" s="41"/>
      <c r="AC32" s="73"/>
      <c r="AD32" s="42"/>
      <c r="AE32" s="33"/>
      <c r="AF32" s="33"/>
      <c r="AG32" s="41"/>
      <c r="AH32" s="33"/>
      <c r="AI32" s="42">
        <f t="shared" si="4"/>
        <v>-1.0588180365090127E-2</v>
      </c>
      <c r="AJ32" s="33">
        <f t="shared" si="4"/>
        <v>-9.9474386220043121E-3</v>
      </c>
      <c r="AK32" s="33">
        <f t="shared" si="4"/>
        <v>-2.5524275067137392E-2</v>
      </c>
      <c r="AL32" s="41">
        <f t="shared" si="4"/>
        <v>-2.4374998770231415E-2</v>
      </c>
      <c r="AM32" s="33"/>
      <c r="AN32" s="42">
        <f t="shared" si="5"/>
        <v>-1.0588180365090127E-2</v>
      </c>
      <c r="AO32" s="33">
        <f t="shared" si="5"/>
        <v>-9.9474386220043121E-3</v>
      </c>
      <c r="AP32" s="33">
        <f t="shared" si="5"/>
        <v>-2.5524275067137392E-2</v>
      </c>
      <c r="AQ32" s="41">
        <f t="shared" si="5"/>
        <v>-2.4374998770231415E-2</v>
      </c>
      <c r="AR32" s="23"/>
      <c r="AS32" s="56">
        <f t="shared" si="6"/>
        <v>1.121095634436801</v>
      </c>
      <c r="AT32" s="29">
        <f t="shared" si="7"/>
        <v>0.98951535138543045</v>
      </c>
      <c r="AU32" s="29">
        <f t="shared" si="8"/>
        <v>6.5148861770289148</v>
      </c>
      <c r="AV32" s="55">
        <f t="shared" si="9"/>
        <v>5.9414056504878303</v>
      </c>
      <c r="AW32" s="23"/>
      <c r="AX32" s="42">
        <f t="shared" si="10"/>
        <v>1.3786818405141288E-2</v>
      </c>
      <c r="AY32" s="33">
        <f t="shared" si="11"/>
        <v>1.4427560148227103E-2</v>
      </c>
      <c r="AZ32" s="33">
        <f t="shared" si="12"/>
        <v>-1.1492762969059767E-3</v>
      </c>
      <c r="BA32" s="72"/>
      <c r="BB32" s="23"/>
      <c r="BC32" s="42">
        <f>(O32-(MAX($O$3:O32)))/(MAX($O$3:O32))</f>
        <v>-1.0588180365090114E-2</v>
      </c>
      <c r="BD32" s="33">
        <f>(P32-(MAX($P$3:P32)))/(MAX($P$3:P32))</f>
        <v>-9.9474386220042808E-3</v>
      </c>
      <c r="BE32" s="33">
        <f>(Q32-(MAX($Q$3:Q32)))/(MAX($Q$3:Q32))</f>
        <v>-2.5524275067137427E-2</v>
      </c>
      <c r="BF32" s="41">
        <f>(R32-(MAX($R$3:R32)))/(MAX($R$3:R32))</f>
        <v>-2.4374998770231415E-2</v>
      </c>
      <c r="BG32" s="23"/>
      <c r="BH32" s="42">
        <f t="shared" si="13"/>
        <v>0</v>
      </c>
      <c r="BI32" s="33">
        <f t="shared" si="14"/>
        <v>0</v>
      </c>
      <c r="BJ32" s="33">
        <f t="shared" si="22"/>
        <v>0</v>
      </c>
      <c r="BK32" s="41">
        <f t="shared" si="15"/>
        <v>0</v>
      </c>
      <c r="BL32" s="33"/>
      <c r="BM32" s="36">
        <f t="shared" si="26"/>
        <v>182.75303696980339</v>
      </c>
      <c r="BN32" s="35">
        <f t="shared" si="26"/>
        <v>183.46580325217107</v>
      </c>
      <c r="BO32" s="35">
        <f t="shared" si="26"/>
        <v>178.70204361298687</v>
      </c>
      <c r="BP32" s="37">
        <f t="shared" si="26"/>
        <v>162.79851190192574</v>
      </c>
      <c r="BQ32" s="23"/>
      <c r="BR32" s="42">
        <f t="shared" si="17"/>
        <v>0</v>
      </c>
      <c r="BS32" s="33">
        <f t="shared" si="18"/>
        <v>0</v>
      </c>
      <c r="BT32" s="33">
        <f t="shared" si="23"/>
        <v>0</v>
      </c>
      <c r="BU32" s="41">
        <f t="shared" si="19"/>
        <v>0</v>
      </c>
      <c r="BV32" s="33"/>
      <c r="BW32" s="36">
        <f t="shared" si="27"/>
        <v>94.929147485885707</v>
      </c>
      <c r="BX32" s="35">
        <f t="shared" si="27"/>
        <v>95.051283077701513</v>
      </c>
      <c r="BY32" s="35">
        <f t="shared" si="27"/>
        <v>92.726975388633832</v>
      </c>
      <c r="BZ32" s="37">
        <f t="shared" si="27"/>
        <v>93.654234439102666</v>
      </c>
    </row>
    <row r="33" spans="1:78">
      <c r="A33" s="197"/>
      <c r="B33" s="249" t="s">
        <v>25</v>
      </c>
      <c r="C33" s="250"/>
      <c r="D33" s="251"/>
      <c r="E33" s="251"/>
      <c r="F33" s="251"/>
      <c r="H33" s="167">
        <f t="shared" si="21"/>
        <v>38411</v>
      </c>
      <c r="I33" s="74"/>
      <c r="J33" s="42">
        <f t="shared" si="24"/>
        <v>2.3781088150819141E-2</v>
      </c>
      <c r="K33" s="33">
        <f t="shared" si="24"/>
        <v>2.3640631814651369E-2</v>
      </c>
      <c r="L33" s="33">
        <f t="shared" si="24"/>
        <v>3.3546265532542252E-2</v>
      </c>
      <c r="M33" s="41">
        <f t="shared" si="0"/>
        <v>2.1044521963841767E-2</v>
      </c>
      <c r="N33" s="24"/>
      <c r="O33" s="232">
        <v>17573.099999999999</v>
      </c>
      <c r="P33" s="239">
        <v>17673.349999999999</v>
      </c>
      <c r="Q33" s="239">
        <v>16689.240000000002</v>
      </c>
      <c r="R33" s="351">
        <v>15188.17</v>
      </c>
      <c r="S33" s="73"/>
      <c r="T33" s="59">
        <f t="shared" si="1"/>
        <v>0.75730999999999982</v>
      </c>
      <c r="U33" s="58">
        <f t="shared" si="2"/>
        <v>0.76733499999999988</v>
      </c>
      <c r="V33" s="58">
        <f t="shared" si="2"/>
        <v>0.66892400000000019</v>
      </c>
      <c r="W33" s="57">
        <f t="shared" si="3"/>
        <v>0.51881699999999997</v>
      </c>
      <c r="X33" s="73"/>
      <c r="Y33" s="42"/>
      <c r="Z33" s="33"/>
      <c r="AA33" s="33"/>
      <c r="AB33" s="41"/>
      <c r="AC33" s="73"/>
      <c r="AD33" s="42"/>
      <c r="AE33" s="33"/>
      <c r="AF33" s="33"/>
      <c r="AG33" s="41"/>
      <c r="AH33" s="33"/>
      <c r="AI33" s="42">
        <f t="shared" si="4"/>
        <v>2.3781088150819141E-2</v>
      </c>
      <c r="AJ33" s="33">
        <f t="shared" si="4"/>
        <v>2.3640631814651369E-2</v>
      </c>
      <c r="AK33" s="33">
        <f t="shared" si="4"/>
        <v>3.3546265532542252E-2</v>
      </c>
      <c r="AL33" s="41">
        <f t="shared" si="4"/>
        <v>2.1044521963841767E-2</v>
      </c>
      <c r="AM33" s="33"/>
      <c r="AN33" s="42">
        <f t="shared" si="5"/>
        <v>0</v>
      </c>
      <c r="AO33" s="33">
        <f t="shared" si="5"/>
        <v>0</v>
      </c>
      <c r="AP33" s="33">
        <f t="shared" si="5"/>
        <v>0</v>
      </c>
      <c r="AQ33" s="41">
        <f t="shared" si="5"/>
        <v>0</v>
      </c>
      <c r="AR33" s="23"/>
      <c r="AS33" s="56">
        <f t="shared" si="6"/>
        <v>0</v>
      </c>
      <c r="AT33" s="29">
        <f t="shared" si="7"/>
        <v>0</v>
      </c>
      <c r="AU33" s="29">
        <f t="shared" si="8"/>
        <v>0</v>
      </c>
      <c r="AV33" s="55">
        <f t="shared" si="9"/>
        <v>0</v>
      </c>
      <c r="AW33" s="23"/>
      <c r="AX33" s="42">
        <f t="shared" si="10"/>
        <v>2.7365661869773739E-3</v>
      </c>
      <c r="AY33" s="33">
        <f t="shared" si="11"/>
        <v>2.5961098508096025E-3</v>
      </c>
      <c r="AZ33" s="33">
        <f t="shared" si="12"/>
        <v>1.2501743568700485E-2</v>
      </c>
      <c r="BA33" s="72"/>
      <c r="BB33" s="23"/>
      <c r="BC33" s="42">
        <f>(O33-(MAX($O$3:O33)))/(MAX($O$3:O33))</f>
        <v>0</v>
      </c>
      <c r="BD33" s="33">
        <f>(P33-(MAX($P$3:P33)))/(MAX($P$3:P33))</f>
        <v>0</v>
      </c>
      <c r="BE33" s="33">
        <f>(Q33-(MAX($Q$3:Q33)))/(MAX($Q$3:Q33))</f>
        <v>0</v>
      </c>
      <c r="BF33" s="41">
        <f>(R33-(MAX($R$3:R33)))/(MAX($R$3:R33))</f>
        <v>-3.8434370033784441E-3</v>
      </c>
      <c r="BG33" s="23"/>
      <c r="BH33" s="42">
        <f t="shared" si="13"/>
        <v>0</v>
      </c>
      <c r="BI33" s="33">
        <f t="shared" si="14"/>
        <v>0</v>
      </c>
      <c r="BJ33" s="33">
        <f t="shared" si="22"/>
        <v>0</v>
      </c>
      <c r="BK33" s="41">
        <f t="shared" si="15"/>
        <v>0</v>
      </c>
      <c r="BL33" s="33"/>
      <c r="BM33" s="36">
        <f t="shared" si="26"/>
        <v>182.75303696980339</v>
      </c>
      <c r="BN33" s="35">
        <f t="shared" si="26"/>
        <v>183.46580325217107</v>
      </c>
      <c r="BO33" s="35">
        <f t="shared" si="26"/>
        <v>178.70204361298687</v>
      </c>
      <c r="BP33" s="37">
        <f t="shared" si="26"/>
        <v>162.79851190192574</v>
      </c>
      <c r="BQ33" s="23"/>
      <c r="BR33" s="42">
        <f t="shared" si="17"/>
        <v>0</v>
      </c>
      <c r="BS33" s="33">
        <f t="shared" si="18"/>
        <v>0</v>
      </c>
      <c r="BT33" s="33">
        <f t="shared" si="23"/>
        <v>0</v>
      </c>
      <c r="BU33" s="41">
        <f t="shared" si="19"/>
        <v>0</v>
      </c>
      <c r="BV33" s="33"/>
      <c r="BW33" s="36">
        <f t="shared" si="27"/>
        <v>94.929147485885707</v>
      </c>
      <c r="BX33" s="35">
        <f t="shared" si="27"/>
        <v>95.051283077701513</v>
      </c>
      <c r="BY33" s="35">
        <f t="shared" si="27"/>
        <v>92.726975388633832</v>
      </c>
      <c r="BZ33" s="37">
        <f t="shared" si="27"/>
        <v>93.654234439102666</v>
      </c>
    </row>
    <row r="34" spans="1:78" s="64" customFormat="1">
      <c r="A34" s="197"/>
      <c r="B34" s="252" t="s">
        <v>23</v>
      </c>
      <c r="C34" s="253"/>
      <c r="D34" s="254"/>
      <c r="E34" s="254"/>
      <c r="F34" s="254"/>
      <c r="G34" s="174"/>
      <c r="H34" s="166">
        <f t="shared" si="21"/>
        <v>38442</v>
      </c>
      <c r="I34" s="115"/>
      <c r="J34" s="102">
        <f t="shared" si="24"/>
        <v>-2.0325383683015508E-2</v>
      </c>
      <c r="K34" s="103">
        <f t="shared" si="24"/>
        <v>-2.0207827039016357E-2</v>
      </c>
      <c r="L34" s="103">
        <f t="shared" si="24"/>
        <v>-1.1071205159731701E-2</v>
      </c>
      <c r="M34" s="104">
        <f t="shared" si="0"/>
        <v>-1.7708519196190209E-2</v>
      </c>
      <c r="N34" s="100"/>
      <c r="O34" s="231">
        <v>17215.919999999998</v>
      </c>
      <c r="P34" s="238">
        <v>17316.21</v>
      </c>
      <c r="Q34" s="238">
        <v>16504.47</v>
      </c>
      <c r="R34" s="350">
        <v>14919.21</v>
      </c>
      <c r="S34" s="116"/>
      <c r="T34" s="105">
        <f t="shared" si="1"/>
        <v>0.72159199999999979</v>
      </c>
      <c r="U34" s="106">
        <f t="shared" si="2"/>
        <v>0.73162099999999997</v>
      </c>
      <c r="V34" s="106">
        <f t="shared" si="2"/>
        <v>0.65044700000000011</v>
      </c>
      <c r="W34" s="107">
        <f t="shared" si="3"/>
        <v>0.49192099999999989</v>
      </c>
      <c r="X34" s="116"/>
      <c r="Y34" s="102">
        <f>(O34-O31)/O31</f>
        <v>-7.6473073604253657E-3</v>
      </c>
      <c r="Z34" s="103">
        <f>(P34-P31)/P31</f>
        <v>-7.0217551119180445E-3</v>
      </c>
      <c r="AA34" s="103">
        <f>(Q34-Q31)/Q31</f>
        <v>-3.9847922512898726E-3</v>
      </c>
      <c r="AB34" s="104">
        <f>(R34-R31)/R31</f>
        <v>-2.1483894621615023E-2</v>
      </c>
      <c r="AC34" s="116"/>
      <c r="AD34" s="102"/>
      <c r="AE34" s="103"/>
      <c r="AF34" s="103"/>
      <c r="AG34" s="104"/>
      <c r="AH34" s="103"/>
      <c r="AI34" s="102">
        <f t="shared" si="4"/>
        <v>-2.0325383683015508E-2</v>
      </c>
      <c r="AJ34" s="117">
        <f t="shared" si="4"/>
        <v>-2.0207827039016357E-2</v>
      </c>
      <c r="AK34" s="117">
        <f t="shared" si="4"/>
        <v>-1.1071205159731701E-2</v>
      </c>
      <c r="AL34" s="104">
        <f t="shared" si="4"/>
        <v>-1.7708519196190209E-2</v>
      </c>
      <c r="AM34" s="103"/>
      <c r="AN34" s="102">
        <f t="shared" si="5"/>
        <v>-2.0325383683015508E-2</v>
      </c>
      <c r="AO34" s="117">
        <f t="shared" si="5"/>
        <v>-2.0207827039016357E-2</v>
      </c>
      <c r="AP34" s="117">
        <f t="shared" si="5"/>
        <v>-1.1071205159731701E-2</v>
      </c>
      <c r="AQ34" s="104">
        <f t="shared" si="5"/>
        <v>-1.7708519196190209E-2</v>
      </c>
      <c r="AR34" s="99"/>
      <c r="AS34" s="108">
        <f t="shared" si="6"/>
        <v>4.1312122186179305</v>
      </c>
      <c r="AT34" s="109">
        <f t="shared" si="7"/>
        <v>4.0835627363880063</v>
      </c>
      <c r="AU34" s="109">
        <f t="shared" si="8"/>
        <v>1.2257158368886982</v>
      </c>
      <c r="AV34" s="110">
        <f t="shared" si="9"/>
        <v>3.1359165212183711</v>
      </c>
      <c r="AW34" s="99"/>
      <c r="AX34" s="102">
        <f t="shared" si="10"/>
        <v>-2.6168644868252988E-3</v>
      </c>
      <c r="AY34" s="117">
        <f t="shared" si="11"/>
        <v>-2.4993078428261484E-3</v>
      </c>
      <c r="AZ34" s="117">
        <f t="shared" si="12"/>
        <v>6.6373140364585081E-3</v>
      </c>
      <c r="BA34" s="118"/>
      <c r="BB34" s="99"/>
      <c r="BC34" s="102">
        <f>(O34-(MAX($O$3:O34)))/(MAX($O$3:O34))</f>
        <v>-2.0325383683015535E-2</v>
      </c>
      <c r="BD34" s="117">
        <f>(P34-(MAX($P$3:P34)))/(MAX($P$3:P34))</f>
        <v>-2.020782703901634E-2</v>
      </c>
      <c r="BE34" s="117">
        <f>(Q34-(MAX($Q$3:Q34)))/(MAX($Q$3:Q34))</f>
        <v>-1.1071205159731685E-2</v>
      </c>
      <c r="BF34" s="104">
        <f>(R34-(MAX($R$3:R34)))/(MAX($R$3:R34))</f>
        <v>-2.1483894621615023E-2</v>
      </c>
      <c r="BG34" s="99"/>
      <c r="BH34" s="102">
        <f t="shared" si="13"/>
        <v>0</v>
      </c>
      <c r="BI34" s="103">
        <f t="shared" si="14"/>
        <v>0</v>
      </c>
      <c r="BJ34" s="103">
        <f t="shared" si="22"/>
        <v>0</v>
      </c>
      <c r="BK34" s="104">
        <f t="shared" si="15"/>
        <v>0</v>
      </c>
      <c r="BL34" s="103"/>
      <c r="BM34" s="112">
        <f t="shared" si="26"/>
        <v>182.75303696980339</v>
      </c>
      <c r="BN34" s="113">
        <f t="shared" si="26"/>
        <v>183.46580325217107</v>
      </c>
      <c r="BO34" s="113">
        <f t="shared" si="26"/>
        <v>178.70204361298687</v>
      </c>
      <c r="BP34" s="114">
        <f t="shared" si="26"/>
        <v>162.79851190192574</v>
      </c>
      <c r="BQ34" s="99"/>
      <c r="BR34" s="102">
        <f t="shared" si="17"/>
        <v>-7.6473073604253657E-3</v>
      </c>
      <c r="BS34" s="103">
        <f t="shared" si="18"/>
        <v>-7.0217551119180445E-3</v>
      </c>
      <c r="BT34" s="103">
        <f t="shared" si="23"/>
        <v>-3.9847922512898726E-3</v>
      </c>
      <c r="BU34" s="104">
        <f t="shared" si="19"/>
        <v>-2.1483894621615023E-2</v>
      </c>
      <c r="BV34" s="103"/>
      <c r="BW34" s="112">
        <f t="shared" si="27"/>
        <v>94.203195117597986</v>
      </c>
      <c r="BX34" s="113">
        <f t="shared" si="27"/>
        <v>94.38385624485629</v>
      </c>
      <c r="BY34" s="113">
        <f t="shared" si="27"/>
        <v>92.357477655619661</v>
      </c>
      <c r="BZ34" s="114">
        <f t="shared" si="27"/>
        <v>91.64217673554495</v>
      </c>
    </row>
    <row r="35" spans="1:78">
      <c r="A35" s="197"/>
      <c r="B35" s="245" t="s">
        <v>22</v>
      </c>
      <c r="C35" s="250"/>
      <c r="D35" s="251"/>
      <c r="E35" s="251"/>
      <c r="F35" s="251"/>
      <c r="H35" s="167">
        <f t="shared" si="21"/>
        <v>38472</v>
      </c>
      <c r="I35" s="74"/>
      <c r="J35" s="42">
        <f t="shared" si="24"/>
        <v>-3.852945413315112E-2</v>
      </c>
      <c r="K35" s="33">
        <f t="shared" si="24"/>
        <v>-3.7713795339742173E-2</v>
      </c>
      <c r="L35" s="33">
        <f t="shared" si="24"/>
        <v>-3.8865228632000925E-2</v>
      </c>
      <c r="M35" s="41">
        <f t="shared" si="0"/>
        <v>-1.8965481416241103E-2</v>
      </c>
      <c r="N35" s="24"/>
      <c r="O35" s="232">
        <v>16552.599999999999</v>
      </c>
      <c r="P35" s="239">
        <v>16663.150000000001</v>
      </c>
      <c r="Q35" s="239">
        <v>15863.02</v>
      </c>
      <c r="R35" s="351">
        <v>14636.26</v>
      </c>
      <c r="S35" s="73"/>
      <c r="T35" s="59">
        <f t="shared" si="1"/>
        <v>0.65525999999999984</v>
      </c>
      <c r="U35" s="58">
        <f t="shared" si="2"/>
        <v>0.6663150000000001</v>
      </c>
      <c r="V35" s="58">
        <f t="shared" si="2"/>
        <v>0.58630199999999999</v>
      </c>
      <c r="W35" s="57">
        <f t="shared" si="3"/>
        <v>0.46362600000000004</v>
      </c>
      <c r="X35" s="73"/>
      <c r="Y35" s="42"/>
      <c r="Z35" s="33"/>
      <c r="AA35" s="33"/>
      <c r="AB35" s="41"/>
      <c r="AC35" s="73"/>
      <c r="AD35" s="42"/>
      <c r="AE35" s="33"/>
      <c r="AF35" s="33"/>
      <c r="AG35" s="41"/>
      <c r="AH35" s="33"/>
      <c r="AI35" s="42">
        <f t="shared" si="4"/>
        <v>-3.852945413315112E-2</v>
      </c>
      <c r="AJ35" s="78">
        <f t="shared" si="4"/>
        <v>-3.7713795339742173E-2</v>
      </c>
      <c r="AK35" s="78">
        <f t="shared" si="4"/>
        <v>-3.8865228632000925E-2</v>
      </c>
      <c r="AL35" s="41">
        <f t="shared" si="4"/>
        <v>-1.8965481416241103E-2</v>
      </c>
      <c r="AM35" s="33"/>
      <c r="AN35" s="42">
        <f t="shared" si="5"/>
        <v>-3.852945413315112E-2</v>
      </c>
      <c r="AO35" s="78">
        <f t="shared" si="5"/>
        <v>-3.7713795339742173E-2</v>
      </c>
      <c r="AP35" s="78">
        <f t="shared" si="5"/>
        <v>-3.8865228632000925E-2</v>
      </c>
      <c r="AQ35" s="41">
        <f t="shared" si="5"/>
        <v>-1.8965481416241103E-2</v>
      </c>
      <c r="AR35" s="23"/>
      <c r="AS35" s="56">
        <f t="shared" si="6"/>
        <v>14.845188357985959</v>
      </c>
      <c r="AT35" s="29">
        <f t="shared" si="7"/>
        <v>14.223303589279585</v>
      </c>
      <c r="AU35" s="29">
        <f t="shared" si="8"/>
        <v>15.105059966177045</v>
      </c>
      <c r="AV35" s="55">
        <f t="shared" si="9"/>
        <v>3.5968948534978664</v>
      </c>
      <c r="AW35" s="23"/>
      <c r="AX35" s="42">
        <f t="shared" si="10"/>
        <v>-1.9563972716910016E-2</v>
      </c>
      <c r="AY35" s="78">
        <f t="shared" si="11"/>
        <v>-1.874831392350107E-2</v>
      </c>
      <c r="AZ35" s="78">
        <f t="shared" si="12"/>
        <v>-1.9899747215759822E-2</v>
      </c>
      <c r="BA35" s="72"/>
      <c r="BB35" s="23"/>
      <c r="BC35" s="42">
        <f>(O35-(MAX($O$3:O35)))/(MAX($O$3:O35))</f>
        <v>-5.8071711877813251E-2</v>
      </c>
      <c r="BD35" s="78">
        <f>(P35-(MAX($P$3:P35)))/(MAX($P$3:P35))</f>
        <v>-5.7159508525548193E-2</v>
      </c>
      <c r="BE35" s="78">
        <f>(Q35-(MAX($Q$3:Q35)))/(MAX($Q$3:Q35))</f>
        <v>-4.9506148871967873E-2</v>
      </c>
      <c r="BF35" s="41">
        <f>(R35-(MAX($R$3:R35)))/(MAX($R$3:R35))</f>
        <v>-4.0041923633661436E-2</v>
      </c>
      <c r="BG35" s="23"/>
      <c r="BH35" s="42">
        <f t="shared" si="13"/>
        <v>0</v>
      </c>
      <c r="BI35" s="33">
        <f t="shared" si="14"/>
        <v>0</v>
      </c>
      <c r="BJ35" s="33">
        <f t="shared" si="22"/>
        <v>0</v>
      </c>
      <c r="BK35" s="41">
        <f t="shared" si="15"/>
        <v>0</v>
      </c>
      <c r="BL35" s="33"/>
      <c r="BM35" s="36">
        <f t="shared" si="26"/>
        <v>182.75303696980339</v>
      </c>
      <c r="BN35" s="35">
        <f t="shared" si="26"/>
        <v>183.46580325217107</v>
      </c>
      <c r="BO35" s="35">
        <f t="shared" si="26"/>
        <v>178.70204361298687</v>
      </c>
      <c r="BP35" s="37">
        <f t="shared" si="26"/>
        <v>162.79851190192574</v>
      </c>
      <c r="BQ35" s="23"/>
      <c r="BR35" s="42">
        <f t="shared" si="17"/>
        <v>0</v>
      </c>
      <c r="BS35" s="33">
        <f t="shared" si="18"/>
        <v>0</v>
      </c>
      <c r="BT35" s="33">
        <f t="shared" si="23"/>
        <v>0</v>
      </c>
      <c r="BU35" s="41">
        <f t="shared" si="19"/>
        <v>0</v>
      </c>
      <c r="BV35" s="33"/>
      <c r="BW35" s="36">
        <f t="shared" si="27"/>
        <v>94.203195117597986</v>
      </c>
      <c r="BX35" s="35">
        <f t="shared" si="27"/>
        <v>94.38385624485629</v>
      </c>
      <c r="BY35" s="35">
        <f t="shared" si="27"/>
        <v>92.357477655619661</v>
      </c>
      <c r="BZ35" s="37">
        <f t="shared" si="27"/>
        <v>91.64217673554495</v>
      </c>
    </row>
    <row r="36" spans="1:78">
      <c r="A36" s="197"/>
      <c r="B36" s="245" t="s">
        <v>21</v>
      </c>
      <c r="C36" s="250"/>
      <c r="D36" s="251"/>
      <c r="E36" s="251"/>
      <c r="F36" s="251"/>
      <c r="H36" s="167">
        <f t="shared" si="21"/>
        <v>38503</v>
      </c>
      <c r="I36" s="74"/>
      <c r="J36" s="42">
        <f t="shared" si="24"/>
        <v>5.9185868081147452E-2</v>
      </c>
      <c r="K36" s="33">
        <f t="shared" si="24"/>
        <v>5.8787804226691831E-2</v>
      </c>
      <c r="L36" s="33">
        <f t="shared" si="24"/>
        <v>6.0223715282461843E-2</v>
      </c>
      <c r="M36" s="41">
        <f t="shared" si="0"/>
        <v>3.1818920953850194E-2</v>
      </c>
      <c r="N36" s="24"/>
      <c r="O36" s="232">
        <v>17532.28</v>
      </c>
      <c r="P36" s="239">
        <v>17642.740000000002</v>
      </c>
      <c r="Q36" s="239">
        <v>16818.349999999999</v>
      </c>
      <c r="R36" s="351">
        <v>15101.97</v>
      </c>
      <c r="S36" s="73"/>
      <c r="T36" s="59">
        <f t="shared" si="1"/>
        <v>0.7532279999999999</v>
      </c>
      <c r="U36" s="58">
        <f t="shared" ref="U36:V67" si="28">(P36-$P$3)/$P$3</f>
        <v>0.76427400000000012</v>
      </c>
      <c r="V36" s="58">
        <f t="shared" si="28"/>
        <v>0.68183499999999986</v>
      </c>
      <c r="W36" s="57">
        <f t="shared" si="3"/>
        <v>0.5101969999999999</v>
      </c>
      <c r="X36" s="73"/>
      <c r="Y36" s="42"/>
      <c r="Z36" s="33"/>
      <c r="AA36" s="33"/>
      <c r="AB36" s="41"/>
      <c r="AC36" s="73"/>
      <c r="AD36" s="42"/>
      <c r="AE36" s="33"/>
      <c r="AF36" s="33"/>
      <c r="AG36" s="41"/>
      <c r="AH36" s="33"/>
      <c r="AI36" s="42">
        <f t="shared" ref="AI36:AL67" si="29">J36-0</f>
        <v>5.9185868081147452E-2</v>
      </c>
      <c r="AJ36" s="78">
        <f t="shared" si="29"/>
        <v>5.8787804226691831E-2</v>
      </c>
      <c r="AK36" s="78">
        <f t="shared" si="29"/>
        <v>6.0223715282461843E-2</v>
      </c>
      <c r="AL36" s="41">
        <f t="shared" si="29"/>
        <v>3.1818920953850194E-2</v>
      </c>
      <c r="AM36" s="33"/>
      <c r="AN36" s="42">
        <f t="shared" ref="AN36:AQ67" si="30">IF(AI36&lt;0,AI36,0)</f>
        <v>0</v>
      </c>
      <c r="AO36" s="78">
        <f t="shared" si="30"/>
        <v>0</v>
      </c>
      <c r="AP36" s="78">
        <f t="shared" si="30"/>
        <v>0</v>
      </c>
      <c r="AQ36" s="41">
        <f t="shared" si="30"/>
        <v>0</v>
      </c>
      <c r="AR36" s="23"/>
      <c r="AS36" s="56">
        <f t="shared" si="6"/>
        <v>0</v>
      </c>
      <c r="AT36" s="29">
        <f t="shared" si="7"/>
        <v>0</v>
      </c>
      <c r="AU36" s="29">
        <f t="shared" si="8"/>
        <v>0</v>
      </c>
      <c r="AV36" s="55">
        <f t="shared" si="9"/>
        <v>0</v>
      </c>
      <c r="AW36" s="23"/>
      <c r="AX36" s="42">
        <f t="shared" si="10"/>
        <v>2.7366947127297259E-2</v>
      </c>
      <c r="AY36" s="78">
        <f t="shared" si="11"/>
        <v>2.6968883272841637E-2</v>
      </c>
      <c r="AZ36" s="78">
        <f t="shared" si="12"/>
        <v>2.8404794328611649E-2</v>
      </c>
      <c r="BA36" s="72"/>
      <c r="BB36" s="23"/>
      <c r="BC36" s="42">
        <f>(O36-(MAX($O$3:O36)))/(MAX($O$3:O36))</f>
        <v>-2.3228684751125136E-3</v>
      </c>
      <c r="BD36" s="78">
        <f>(P36-(MAX($P$3:P36)))/(MAX($P$3:P36))</f>
        <v>-1.7319862957502084E-3</v>
      </c>
      <c r="BE36" s="78">
        <f>(Q36-(MAX($Q$3:Q36)))/(MAX($Q$3:Q36))</f>
        <v>0</v>
      </c>
      <c r="BF36" s="41">
        <f>(R36-(MAX($R$3:R36)))/(MAX($R$3:R36))</f>
        <v>-9.4970934827508444E-3</v>
      </c>
      <c r="BG36" s="23"/>
      <c r="BH36" s="42">
        <f t="shared" si="13"/>
        <v>0</v>
      </c>
      <c r="BI36" s="33">
        <f t="shared" si="14"/>
        <v>0</v>
      </c>
      <c r="BJ36" s="33">
        <f t="shared" si="22"/>
        <v>0</v>
      </c>
      <c r="BK36" s="41">
        <f t="shared" si="15"/>
        <v>0</v>
      </c>
      <c r="BL36" s="33"/>
      <c r="BM36" s="36">
        <f t="shared" ref="BM36:BP51" si="31">BM35*(1+BH36)</f>
        <v>182.75303696980339</v>
      </c>
      <c r="BN36" s="35">
        <f t="shared" si="31"/>
        <v>183.46580325217107</v>
      </c>
      <c r="BO36" s="35">
        <f t="shared" si="31"/>
        <v>178.70204361298687</v>
      </c>
      <c r="BP36" s="37">
        <f t="shared" si="31"/>
        <v>162.79851190192574</v>
      </c>
      <c r="BQ36" s="23"/>
      <c r="BR36" s="42">
        <f t="shared" si="17"/>
        <v>0</v>
      </c>
      <c r="BS36" s="33">
        <f t="shared" si="18"/>
        <v>0</v>
      </c>
      <c r="BT36" s="33">
        <f t="shared" si="23"/>
        <v>0</v>
      </c>
      <c r="BU36" s="41">
        <f t="shared" si="19"/>
        <v>0</v>
      </c>
      <c r="BV36" s="33"/>
      <c r="BW36" s="36">
        <f t="shared" ref="BW36:BZ51" si="32">BW35*(1+BR36)</f>
        <v>94.203195117597986</v>
      </c>
      <c r="BX36" s="35">
        <f t="shared" si="32"/>
        <v>94.38385624485629</v>
      </c>
      <c r="BY36" s="35">
        <f t="shared" si="32"/>
        <v>92.357477655619661</v>
      </c>
      <c r="BZ36" s="37">
        <f t="shared" si="32"/>
        <v>91.64217673554495</v>
      </c>
    </row>
    <row r="37" spans="1:78" s="64" customFormat="1">
      <c r="A37" s="197"/>
      <c r="B37" s="245" t="s">
        <v>19</v>
      </c>
      <c r="C37" s="253"/>
      <c r="D37" s="254"/>
      <c r="E37" s="254"/>
      <c r="F37" s="255"/>
      <c r="G37" s="174"/>
      <c r="H37" s="166">
        <f t="shared" si="21"/>
        <v>38533</v>
      </c>
      <c r="I37" s="115"/>
      <c r="J37" s="102">
        <f t="shared" si="24"/>
        <v>4.2491335981401201E-2</v>
      </c>
      <c r="K37" s="103">
        <f t="shared" si="24"/>
        <v>4.2799474458048881E-2</v>
      </c>
      <c r="L37" s="103">
        <f t="shared" si="24"/>
        <v>2.3184200590426585E-2</v>
      </c>
      <c r="M37" s="104">
        <f t="shared" si="0"/>
        <v>1.4196823328347374E-3</v>
      </c>
      <c r="N37" s="100"/>
      <c r="O37" s="231">
        <v>18277.25</v>
      </c>
      <c r="P37" s="238">
        <v>18397.84</v>
      </c>
      <c r="Q37" s="238">
        <v>17208.27</v>
      </c>
      <c r="R37" s="350">
        <v>15123.41</v>
      </c>
      <c r="S37" s="116"/>
      <c r="T37" s="105">
        <f t="shared" si="1"/>
        <v>0.82772500000000004</v>
      </c>
      <c r="U37" s="106">
        <f t="shared" si="28"/>
        <v>0.83978399999999997</v>
      </c>
      <c r="V37" s="106">
        <f t="shared" si="28"/>
        <v>0.720827</v>
      </c>
      <c r="W37" s="107">
        <f t="shared" si="3"/>
        <v>0.51234099999999994</v>
      </c>
      <c r="X37" s="116"/>
      <c r="Y37" s="102">
        <f>(O37-O34)/O34</f>
        <v>6.1648172156933925E-2</v>
      </c>
      <c r="Z37" s="103">
        <f>(P37-P34)/P34</f>
        <v>6.246343743809997E-2</v>
      </c>
      <c r="AA37" s="103">
        <f>(Q37-Q34)/Q34</f>
        <v>4.2642993080056445E-2</v>
      </c>
      <c r="AB37" s="104">
        <f>(R37-R34)/R34</f>
        <v>1.3687051794297469E-2</v>
      </c>
      <c r="AC37" s="116"/>
      <c r="AD37" s="102"/>
      <c r="AE37" s="103"/>
      <c r="AF37" s="103"/>
      <c r="AG37" s="104"/>
      <c r="AH37" s="103"/>
      <c r="AI37" s="102">
        <f t="shared" si="29"/>
        <v>4.2491335981401201E-2</v>
      </c>
      <c r="AJ37" s="103">
        <f t="shared" si="29"/>
        <v>4.2799474458048881E-2</v>
      </c>
      <c r="AK37" s="103">
        <f t="shared" si="29"/>
        <v>2.3184200590426585E-2</v>
      </c>
      <c r="AL37" s="104">
        <f t="shared" si="29"/>
        <v>1.4196823328347374E-3</v>
      </c>
      <c r="AM37" s="103"/>
      <c r="AN37" s="102">
        <f t="shared" si="30"/>
        <v>0</v>
      </c>
      <c r="AO37" s="103">
        <f t="shared" si="30"/>
        <v>0</v>
      </c>
      <c r="AP37" s="103">
        <f t="shared" si="30"/>
        <v>0</v>
      </c>
      <c r="AQ37" s="104">
        <f t="shared" si="30"/>
        <v>0</v>
      </c>
      <c r="AR37" s="103"/>
      <c r="AS37" s="108">
        <f t="shared" si="6"/>
        <v>0</v>
      </c>
      <c r="AT37" s="109">
        <f t="shared" si="7"/>
        <v>0</v>
      </c>
      <c r="AU37" s="109">
        <f t="shared" si="8"/>
        <v>0</v>
      </c>
      <c r="AV37" s="110">
        <f t="shared" si="9"/>
        <v>0</v>
      </c>
      <c r="AW37" s="103"/>
      <c r="AX37" s="102">
        <f t="shared" si="10"/>
        <v>4.1071653648566464E-2</v>
      </c>
      <c r="AY37" s="103">
        <f t="shared" si="11"/>
        <v>4.1379792125214143E-2</v>
      </c>
      <c r="AZ37" s="103">
        <f t="shared" si="12"/>
        <v>2.1764518257591847E-2</v>
      </c>
      <c r="BA37" s="118"/>
      <c r="BB37" s="99"/>
      <c r="BC37" s="102">
        <f>(O37-(MAX($O$3:O37)))/(MAX($O$3:O37))</f>
        <v>0</v>
      </c>
      <c r="BD37" s="103">
        <f>(P37-(MAX($P$3:P37)))/(MAX($P$3:P37))</f>
        <v>0</v>
      </c>
      <c r="BE37" s="103">
        <f>(Q37-(MAX($Q$3:Q37)))/(MAX($Q$3:Q37))</f>
        <v>0</v>
      </c>
      <c r="BF37" s="104">
        <f>(R37-(MAX($R$3:R37)))/(MAX($R$3:R37))</f>
        <v>-8.0908940057468296E-3</v>
      </c>
      <c r="BG37" s="99"/>
      <c r="BH37" s="102">
        <f t="shared" si="13"/>
        <v>6.1648172156933925E-2</v>
      </c>
      <c r="BI37" s="103">
        <f t="shared" si="14"/>
        <v>6.246343743809997E-2</v>
      </c>
      <c r="BJ37" s="103">
        <f t="shared" si="22"/>
        <v>4.2642993080056445E-2</v>
      </c>
      <c r="BK37" s="104">
        <f t="shared" si="15"/>
        <v>1.3687051794297469E-2</v>
      </c>
      <c r="BL37" s="103"/>
      <c r="BM37" s="112">
        <f t="shared" si="31"/>
        <v>194.01942765512035</v>
      </c>
      <c r="BN37" s="113">
        <f t="shared" si="31"/>
        <v>194.9257079756438</v>
      </c>
      <c r="BO37" s="113">
        <f t="shared" si="31"/>
        <v>186.32243362216741</v>
      </c>
      <c r="BP37" s="114">
        <f t="shared" si="31"/>
        <v>165.02674356636194</v>
      </c>
      <c r="BQ37" s="99"/>
      <c r="BR37" s="102">
        <f t="shared" si="17"/>
        <v>0</v>
      </c>
      <c r="BS37" s="103">
        <f t="shared" si="18"/>
        <v>0</v>
      </c>
      <c r="BT37" s="103">
        <f t="shared" si="23"/>
        <v>0</v>
      </c>
      <c r="BU37" s="104">
        <f t="shared" si="19"/>
        <v>0</v>
      </c>
      <c r="BV37" s="103"/>
      <c r="BW37" s="112">
        <f t="shared" si="32"/>
        <v>94.203195117597986</v>
      </c>
      <c r="BX37" s="113">
        <f t="shared" si="32"/>
        <v>94.38385624485629</v>
      </c>
      <c r="BY37" s="113">
        <f t="shared" si="32"/>
        <v>92.357477655619661</v>
      </c>
      <c r="BZ37" s="114">
        <f t="shared" si="32"/>
        <v>91.64217673554495</v>
      </c>
    </row>
    <row r="38" spans="1:78">
      <c r="A38" s="197"/>
      <c r="B38" s="245" t="s">
        <v>18</v>
      </c>
      <c r="C38" s="253"/>
      <c r="D38" s="254"/>
      <c r="E38" s="254"/>
      <c r="F38" s="255"/>
      <c r="H38" s="167">
        <f t="shared" si="21"/>
        <v>38564</v>
      </c>
      <c r="I38" s="74"/>
      <c r="J38" s="42">
        <f t="shared" si="24"/>
        <v>7.1012324064068766E-2</v>
      </c>
      <c r="K38" s="33">
        <f t="shared" si="24"/>
        <v>7.1654063737917051E-2</v>
      </c>
      <c r="L38" s="33">
        <f t="shared" si="24"/>
        <v>5.2524164253582528E-2</v>
      </c>
      <c r="M38" s="41">
        <f t="shared" si="0"/>
        <v>3.71880415858592E-2</v>
      </c>
      <c r="N38" s="24"/>
      <c r="O38" s="232">
        <v>19575.16</v>
      </c>
      <c r="P38" s="239">
        <v>19716.12</v>
      </c>
      <c r="Q38" s="239">
        <v>18112.12</v>
      </c>
      <c r="R38" s="351">
        <v>15685.82</v>
      </c>
      <c r="S38" s="73"/>
      <c r="T38" s="59">
        <f t="shared" si="1"/>
        <v>0.95751600000000003</v>
      </c>
      <c r="U38" s="58">
        <f t="shared" si="28"/>
        <v>0.97161199999999992</v>
      </c>
      <c r="V38" s="58">
        <f t="shared" si="28"/>
        <v>0.81121199999999993</v>
      </c>
      <c r="W38" s="57">
        <f t="shared" si="3"/>
        <v>0.56858199999999992</v>
      </c>
      <c r="X38" s="73"/>
      <c r="Y38" s="42"/>
      <c r="Z38" s="33"/>
      <c r="AA38" s="33"/>
      <c r="AB38" s="41"/>
      <c r="AC38" s="73"/>
      <c r="AD38" s="42"/>
      <c r="AE38" s="33"/>
      <c r="AF38" s="33"/>
      <c r="AG38" s="41"/>
      <c r="AH38" s="33"/>
      <c r="AI38" s="42">
        <f t="shared" si="29"/>
        <v>7.1012324064068766E-2</v>
      </c>
      <c r="AJ38" s="33">
        <f t="shared" si="29"/>
        <v>7.1654063737917051E-2</v>
      </c>
      <c r="AK38" s="33">
        <f t="shared" si="29"/>
        <v>5.2524164253582528E-2</v>
      </c>
      <c r="AL38" s="41">
        <f t="shared" si="29"/>
        <v>3.71880415858592E-2</v>
      </c>
      <c r="AM38" s="33"/>
      <c r="AN38" s="42">
        <f t="shared" si="30"/>
        <v>0</v>
      </c>
      <c r="AO38" s="33">
        <f t="shared" si="30"/>
        <v>0</v>
      </c>
      <c r="AP38" s="33">
        <f t="shared" si="30"/>
        <v>0</v>
      </c>
      <c r="AQ38" s="41">
        <f t="shared" si="30"/>
        <v>0</v>
      </c>
      <c r="AR38" s="33"/>
      <c r="AS38" s="56">
        <f t="shared" si="6"/>
        <v>0</v>
      </c>
      <c r="AT38" s="29">
        <f t="shared" si="7"/>
        <v>0</v>
      </c>
      <c r="AU38" s="29">
        <f t="shared" si="8"/>
        <v>0</v>
      </c>
      <c r="AV38" s="55">
        <f t="shared" si="9"/>
        <v>0</v>
      </c>
      <c r="AW38" s="33"/>
      <c r="AX38" s="42">
        <f t="shared" si="10"/>
        <v>3.3824282478209566E-2</v>
      </c>
      <c r="AY38" s="33">
        <f t="shared" si="11"/>
        <v>3.4466022152057851E-2</v>
      </c>
      <c r="AZ38" s="33">
        <f t="shared" si="12"/>
        <v>1.5336122667723329E-2</v>
      </c>
      <c r="BA38" s="72"/>
      <c r="BB38" s="23"/>
      <c r="BC38" s="42">
        <f>(O38-(MAX($O$3:O38)))/(MAX($O$3:O38))</f>
        <v>0</v>
      </c>
      <c r="BD38" s="33">
        <f>(P38-(MAX($P$3:P38)))/(MAX($P$3:P38))</f>
        <v>0</v>
      </c>
      <c r="BE38" s="33">
        <f>(Q38-(MAX($Q$3:Q38)))/(MAX($Q$3:Q38))</f>
        <v>0</v>
      </c>
      <c r="BF38" s="41">
        <f>(R38-(MAX($R$3:R38)))/(MAX($R$3:R38))</f>
        <v>0</v>
      </c>
      <c r="BG38" s="23"/>
      <c r="BH38" s="42">
        <f t="shared" si="13"/>
        <v>0</v>
      </c>
      <c r="BI38" s="33">
        <f t="shared" si="14"/>
        <v>0</v>
      </c>
      <c r="BJ38" s="33">
        <f t="shared" si="22"/>
        <v>0</v>
      </c>
      <c r="BK38" s="41">
        <f t="shared" si="15"/>
        <v>0</v>
      </c>
      <c r="BL38" s="33"/>
      <c r="BM38" s="36">
        <f t="shared" si="31"/>
        <v>194.01942765512035</v>
      </c>
      <c r="BN38" s="35">
        <f t="shared" si="31"/>
        <v>194.9257079756438</v>
      </c>
      <c r="BO38" s="35">
        <f t="shared" si="31"/>
        <v>186.32243362216741</v>
      </c>
      <c r="BP38" s="37">
        <f t="shared" si="31"/>
        <v>165.02674356636194</v>
      </c>
      <c r="BQ38" s="23"/>
      <c r="BR38" s="42">
        <f t="shared" si="17"/>
        <v>0</v>
      </c>
      <c r="BS38" s="33">
        <f t="shared" si="18"/>
        <v>0</v>
      </c>
      <c r="BT38" s="33">
        <f t="shared" si="23"/>
        <v>0</v>
      </c>
      <c r="BU38" s="41">
        <f t="shared" si="19"/>
        <v>0</v>
      </c>
      <c r="BV38" s="33"/>
      <c r="BW38" s="36">
        <f t="shared" si="32"/>
        <v>94.203195117597986</v>
      </c>
      <c r="BX38" s="35">
        <f t="shared" si="32"/>
        <v>94.38385624485629</v>
      </c>
      <c r="BY38" s="35">
        <f t="shared" si="32"/>
        <v>92.357477655619661</v>
      </c>
      <c r="BZ38" s="37">
        <f t="shared" si="32"/>
        <v>91.64217673554495</v>
      </c>
    </row>
    <row r="39" spans="1:78">
      <c r="A39" s="197"/>
      <c r="B39" s="245" t="s">
        <v>17</v>
      </c>
      <c r="C39" s="246"/>
      <c r="D39" s="247"/>
      <c r="E39" s="247"/>
      <c r="F39" s="255"/>
      <c r="H39" s="167">
        <f t="shared" si="21"/>
        <v>38595</v>
      </c>
      <c r="I39" s="74"/>
      <c r="J39" s="42">
        <f t="shared" si="24"/>
        <v>8.9189564734082349E-3</v>
      </c>
      <c r="K39" s="33">
        <f t="shared" si="24"/>
        <v>8.3332826134148164E-3</v>
      </c>
      <c r="L39" s="33">
        <f t="shared" si="24"/>
        <v>-1.1146127565409114E-2</v>
      </c>
      <c r="M39" s="41">
        <f t="shared" si="0"/>
        <v>-9.1241643726626132E-3</v>
      </c>
      <c r="N39" s="24"/>
      <c r="O39" s="232">
        <v>19749.75</v>
      </c>
      <c r="P39" s="239">
        <v>19880.419999999998</v>
      </c>
      <c r="Q39" s="239">
        <v>17910.240000000002</v>
      </c>
      <c r="R39" s="351">
        <v>15542.7</v>
      </c>
      <c r="S39" s="73"/>
      <c r="T39" s="59">
        <f t="shared" si="1"/>
        <v>0.97497500000000004</v>
      </c>
      <c r="U39" s="58">
        <f t="shared" si="28"/>
        <v>0.98804199999999986</v>
      </c>
      <c r="V39" s="58">
        <f t="shared" si="28"/>
        <v>0.79102400000000017</v>
      </c>
      <c r="W39" s="57">
        <f t="shared" si="3"/>
        <v>0.55427000000000004</v>
      </c>
      <c r="X39" s="73"/>
      <c r="Y39" s="42"/>
      <c r="Z39" s="33"/>
      <c r="AA39" s="33"/>
      <c r="AB39" s="41"/>
      <c r="AC39" s="73"/>
      <c r="AD39" s="42"/>
      <c r="AE39" s="33"/>
      <c r="AF39" s="33"/>
      <c r="AG39" s="41"/>
      <c r="AH39" s="33"/>
      <c r="AI39" s="42">
        <f t="shared" si="29"/>
        <v>8.9189564734082349E-3</v>
      </c>
      <c r="AJ39" s="33">
        <f t="shared" si="29"/>
        <v>8.3332826134148164E-3</v>
      </c>
      <c r="AK39" s="33">
        <f t="shared" si="29"/>
        <v>-1.1146127565409114E-2</v>
      </c>
      <c r="AL39" s="41">
        <f t="shared" si="29"/>
        <v>-9.1241643726626132E-3</v>
      </c>
      <c r="AM39" s="33"/>
      <c r="AN39" s="42">
        <f t="shared" si="30"/>
        <v>0</v>
      </c>
      <c r="AO39" s="33">
        <f t="shared" si="30"/>
        <v>0</v>
      </c>
      <c r="AP39" s="33">
        <f t="shared" si="30"/>
        <v>-1.1146127565409114E-2</v>
      </c>
      <c r="AQ39" s="41">
        <f t="shared" si="30"/>
        <v>-9.1241643726626132E-3</v>
      </c>
      <c r="AR39" s="33"/>
      <c r="AS39" s="56">
        <f t="shared" si="6"/>
        <v>0</v>
      </c>
      <c r="AT39" s="29">
        <f t="shared" si="7"/>
        <v>0</v>
      </c>
      <c r="AU39" s="29">
        <f t="shared" si="8"/>
        <v>1.2423615970437289</v>
      </c>
      <c r="AV39" s="55">
        <f t="shared" si="9"/>
        <v>0.83250375499365736</v>
      </c>
      <c r="AW39" s="33"/>
      <c r="AX39" s="42">
        <f t="shared" si="10"/>
        <v>1.8043120846070848E-2</v>
      </c>
      <c r="AY39" s="33">
        <f t="shared" si="11"/>
        <v>1.745744698607743E-2</v>
      </c>
      <c r="AZ39" s="33">
        <f t="shared" si="12"/>
        <v>-2.0219631927465009E-3</v>
      </c>
      <c r="BA39" s="72"/>
      <c r="BB39" s="23"/>
      <c r="BC39" s="42">
        <f>(O39-(MAX($O$3:O39)))/(MAX($O$3:O39))</f>
        <v>0</v>
      </c>
      <c r="BD39" s="33">
        <f>(P39-(MAX($P$3:P39)))/(MAX($P$3:P39))</f>
        <v>0</v>
      </c>
      <c r="BE39" s="33">
        <f>(Q39-(MAX($Q$3:Q39)))/(MAX($Q$3:Q39))</f>
        <v>-1.1146127565409095E-2</v>
      </c>
      <c r="BF39" s="41">
        <f>(R39-(MAX($R$3:R39)))/(MAX($R$3:R39))</f>
        <v>-9.124164372662634E-3</v>
      </c>
      <c r="BG39" s="23"/>
      <c r="BH39" s="42">
        <f t="shared" si="13"/>
        <v>0</v>
      </c>
      <c r="BI39" s="33">
        <f t="shared" si="14"/>
        <v>0</v>
      </c>
      <c r="BJ39" s="33">
        <f t="shared" si="22"/>
        <v>0</v>
      </c>
      <c r="BK39" s="41">
        <f t="shared" si="15"/>
        <v>0</v>
      </c>
      <c r="BL39" s="33"/>
      <c r="BM39" s="36">
        <f t="shared" si="31"/>
        <v>194.01942765512035</v>
      </c>
      <c r="BN39" s="35">
        <f t="shared" si="31"/>
        <v>194.9257079756438</v>
      </c>
      <c r="BO39" s="35">
        <f t="shared" si="31"/>
        <v>186.32243362216741</v>
      </c>
      <c r="BP39" s="37">
        <f t="shared" si="31"/>
        <v>165.02674356636194</v>
      </c>
      <c r="BQ39" s="23"/>
      <c r="BR39" s="42">
        <f t="shared" si="17"/>
        <v>0</v>
      </c>
      <c r="BS39" s="33">
        <f t="shared" si="18"/>
        <v>0</v>
      </c>
      <c r="BT39" s="33">
        <f t="shared" si="23"/>
        <v>0</v>
      </c>
      <c r="BU39" s="41">
        <f t="shared" si="19"/>
        <v>0</v>
      </c>
      <c r="BV39" s="33"/>
      <c r="BW39" s="36">
        <f t="shared" si="32"/>
        <v>94.203195117597986</v>
      </c>
      <c r="BX39" s="35">
        <f t="shared" si="32"/>
        <v>94.38385624485629</v>
      </c>
      <c r="BY39" s="35">
        <f t="shared" si="32"/>
        <v>92.357477655619661</v>
      </c>
      <c r="BZ39" s="37">
        <f t="shared" si="32"/>
        <v>91.64217673554495</v>
      </c>
    </row>
    <row r="40" spans="1:78" s="64" customFormat="1">
      <c r="A40" s="197"/>
      <c r="B40" s="245" t="s">
        <v>16</v>
      </c>
      <c r="C40" s="256"/>
      <c r="D40" s="257"/>
      <c r="E40" s="257"/>
      <c r="F40" s="257"/>
      <c r="G40" s="174"/>
      <c r="H40" s="166">
        <f t="shared" si="21"/>
        <v>38625</v>
      </c>
      <c r="I40" s="101"/>
      <c r="J40" s="102">
        <f t="shared" si="24"/>
        <v>3.2241420777478158E-2</v>
      </c>
      <c r="K40" s="103">
        <f t="shared" si="24"/>
        <v>3.2541566023253088E-2</v>
      </c>
      <c r="L40" s="103">
        <f t="shared" si="24"/>
        <v>7.6883391847344384E-3</v>
      </c>
      <c r="M40" s="104">
        <f t="shared" si="0"/>
        <v>8.0996223307403525E-3</v>
      </c>
      <c r="N40" s="100"/>
      <c r="O40" s="231">
        <v>20386.509999999998</v>
      </c>
      <c r="P40" s="238">
        <v>20527.36</v>
      </c>
      <c r="Q40" s="238">
        <v>18047.939999999999</v>
      </c>
      <c r="R40" s="350">
        <v>15668.59</v>
      </c>
      <c r="S40" s="100"/>
      <c r="T40" s="105">
        <f t="shared" si="1"/>
        <v>1.0386509999999998</v>
      </c>
      <c r="U40" s="106">
        <f t="shared" si="28"/>
        <v>1.0527360000000001</v>
      </c>
      <c r="V40" s="106">
        <f t="shared" si="28"/>
        <v>0.8047939999999999</v>
      </c>
      <c r="W40" s="107">
        <f t="shared" si="3"/>
        <v>0.566859</v>
      </c>
      <c r="X40" s="100"/>
      <c r="Y40" s="102">
        <f>(O40-O37)/O37</f>
        <v>0.11540357548318256</v>
      </c>
      <c r="Z40" s="103">
        <f>(P40-P37)/P37</f>
        <v>0.11574837046088021</v>
      </c>
      <c r="AA40" s="103">
        <f>(Q40-Q37)/Q37</f>
        <v>4.8794562149478027E-2</v>
      </c>
      <c r="AB40" s="104">
        <f>(R40-R37)/R37</f>
        <v>3.60487482651069E-2</v>
      </c>
      <c r="AC40" s="100"/>
      <c r="AD40" s="102"/>
      <c r="AE40" s="103"/>
      <c r="AF40" s="103"/>
      <c r="AG40" s="104"/>
      <c r="AH40" s="99"/>
      <c r="AI40" s="102">
        <f t="shared" si="29"/>
        <v>3.2241420777478158E-2</v>
      </c>
      <c r="AJ40" s="103">
        <f t="shared" si="29"/>
        <v>3.2541566023253088E-2</v>
      </c>
      <c r="AK40" s="103">
        <f t="shared" si="29"/>
        <v>7.6883391847344384E-3</v>
      </c>
      <c r="AL40" s="104">
        <f t="shared" si="29"/>
        <v>8.0996223307403525E-3</v>
      </c>
      <c r="AM40" s="103"/>
      <c r="AN40" s="102">
        <f t="shared" si="30"/>
        <v>0</v>
      </c>
      <c r="AO40" s="103">
        <f t="shared" si="30"/>
        <v>0</v>
      </c>
      <c r="AP40" s="103">
        <f t="shared" si="30"/>
        <v>0</v>
      </c>
      <c r="AQ40" s="104">
        <f t="shared" si="30"/>
        <v>0</v>
      </c>
      <c r="AR40" s="99"/>
      <c r="AS40" s="108">
        <f t="shared" si="6"/>
        <v>0</v>
      </c>
      <c r="AT40" s="109">
        <f t="shared" si="7"/>
        <v>0</v>
      </c>
      <c r="AU40" s="109">
        <f t="shared" si="8"/>
        <v>0</v>
      </c>
      <c r="AV40" s="110">
        <f t="shared" si="9"/>
        <v>0</v>
      </c>
      <c r="AW40" s="99"/>
      <c r="AX40" s="102">
        <f t="shared" si="10"/>
        <v>2.4141798446737806E-2</v>
      </c>
      <c r="AY40" s="103">
        <f t="shared" si="11"/>
        <v>2.4441943692512735E-2</v>
      </c>
      <c r="AZ40" s="103">
        <f t="shared" si="12"/>
        <v>-4.1128314600591409E-4</v>
      </c>
      <c r="BA40" s="111"/>
      <c r="BB40" s="99"/>
      <c r="BC40" s="102">
        <f>(O40-(MAX($O$3:O40)))/(MAX($O$3:O40))</f>
        <v>0</v>
      </c>
      <c r="BD40" s="103">
        <f>(P40-(MAX($P$3:P40)))/(MAX($P$3:P40))</f>
        <v>0</v>
      </c>
      <c r="BE40" s="103">
        <f>(Q40-(MAX($Q$3:Q40)))/(MAX($Q$3:Q40))</f>
        <v>-3.5434835899938988E-3</v>
      </c>
      <c r="BF40" s="104">
        <f>(R40-(MAX($R$3:R40)))/(MAX($R$3:R40))</f>
        <v>-1.0984443274243594E-3</v>
      </c>
      <c r="BG40" s="99"/>
      <c r="BH40" s="102">
        <f t="shared" si="13"/>
        <v>0.11540357548318256</v>
      </c>
      <c r="BI40" s="103">
        <f t="shared" si="14"/>
        <v>0.11574837046088021</v>
      </c>
      <c r="BJ40" s="103">
        <f t="shared" si="22"/>
        <v>4.8794562149478027E-2</v>
      </c>
      <c r="BK40" s="104">
        <f t="shared" si="15"/>
        <v>3.60487482651069E-2</v>
      </c>
      <c r="BL40" s="99"/>
      <c r="BM40" s="112">
        <f t="shared" si="31"/>
        <v>216.40996331972192</v>
      </c>
      <c r="BN40" s="113">
        <f t="shared" si="31"/>
        <v>217.48804103475797</v>
      </c>
      <c r="BO40" s="113">
        <f t="shared" si="31"/>
        <v>195.41395518938626</v>
      </c>
      <c r="BP40" s="114">
        <f t="shared" si="31"/>
        <v>170.97575110219606</v>
      </c>
      <c r="BQ40" s="99"/>
      <c r="BR40" s="102">
        <f t="shared" si="17"/>
        <v>0</v>
      </c>
      <c r="BS40" s="103">
        <f t="shared" si="18"/>
        <v>0</v>
      </c>
      <c r="BT40" s="103">
        <f t="shared" si="23"/>
        <v>0</v>
      </c>
      <c r="BU40" s="104">
        <f t="shared" si="19"/>
        <v>0</v>
      </c>
      <c r="BV40" s="99"/>
      <c r="BW40" s="112">
        <f t="shared" si="32"/>
        <v>94.203195117597986</v>
      </c>
      <c r="BX40" s="113">
        <f t="shared" si="32"/>
        <v>94.38385624485629</v>
      </c>
      <c r="BY40" s="113">
        <f t="shared" si="32"/>
        <v>92.357477655619661</v>
      </c>
      <c r="BZ40" s="114">
        <f t="shared" si="32"/>
        <v>91.64217673554495</v>
      </c>
    </row>
    <row r="41" spans="1:78">
      <c r="B41" s="71"/>
      <c r="C41" s="70" t="str">
        <f>C2</f>
        <v>HSUAX</v>
      </c>
      <c r="D41" s="70" t="str">
        <f>D2</f>
        <v>HSUTX</v>
      </c>
      <c r="E41" s="70" t="str">
        <f>E2</f>
        <v>SP400</v>
      </c>
      <c r="F41" s="69" t="s">
        <v>9</v>
      </c>
      <c r="H41" s="167">
        <f t="shared" si="21"/>
        <v>38656</v>
      </c>
      <c r="I41" s="60"/>
      <c r="J41" s="42">
        <f t="shared" si="24"/>
        <v>-4.6347314964650499E-2</v>
      </c>
      <c r="K41" s="33">
        <f t="shared" si="24"/>
        <v>-4.6022966421400469E-2</v>
      </c>
      <c r="L41" s="33">
        <f t="shared" si="24"/>
        <v>-2.1487770903493519E-2</v>
      </c>
      <c r="M41" s="41">
        <f t="shared" si="0"/>
        <v>-1.6670932100463443E-2</v>
      </c>
      <c r="N41" s="24"/>
      <c r="O41" s="232">
        <v>19441.650000000001</v>
      </c>
      <c r="P41" s="239">
        <v>19582.63</v>
      </c>
      <c r="Q41" s="239">
        <v>17660.13</v>
      </c>
      <c r="R41" s="351">
        <v>15407.38</v>
      </c>
      <c r="S41" s="24"/>
      <c r="T41" s="59">
        <f t="shared" si="1"/>
        <v>0.94416500000000014</v>
      </c>
      <c r="U41" s="58">
        <f t="shared" si="28"/>
        <v>0.95826300000000009</v>
      </c>
      <c r="V41" s="58">
        <f t="shared" si="28"/>
        <v>0.76601300000000005</v>
      </c>
      <c r="W41" s="57">
        <f t="shared" si="3"/>
        <v>0.54073799999999994</v>
      </c>
      <c r="X41" s="24"/>
      <c r="Y41" s="42"/>
      <c r="Z41" s="33"/>
      <c r="AA41" s="33"/>
      <c r="AB41" s="41"/>
      <c r="AC41" s="24"/>
      <c r="AD41" s="42"/>
      <c r="AE41" s="33"/>
      <c r="AF41" s="33"/>
      <c r="AG41" s="41"/>
      <c r="AH41" s="23"/>
      <c r="AI41" s="42">
        <f t="shared" si="29"/>
        <v>-4.6347314964650499E-2</v>
      </c>
      <c r="AJ41" s="33">
        <f t="shared" si="29"/>
        <v>-4.6022966421400469E-2</v>
      </c>
      <c r="AK41" s="33">
        <f t="shared" si="29"/>
        <v>-2.1487770903493519E-2</v>
      </c>
      <c r="AL41" s="41">
        <f t="shared" si="29"/>
        <v>-1.6670932100463443E-2</v>
      </c>
      <c r="AM41" s="33"/>
      <c r="AN41" s="42">
        <f t="shared" si="30"/>
        <v>-4.6347314964650499E-2</v>
      </c>
      <c r="AO41" s="33">
        <f t="shared" si="30"/>
        <v>-4.6022966421400469E-2</v>
      </c>
      <c r="AP41" s="33">
        <f t="shared" si="30"/>
        <v>-2.1487770903493519E-2</v>
      </c>
      <c r="AQ41" s="41">
        <f t="shared" si="30"/>
        <v>-1.6670932100463443E-2</v>
      </c>
      <c r="AR41" s="23"/>
      <c r="AS41" s="56">
        <f t="shared" si="6"/>
        <v>21.480736044325162</v>
      </c>
      <c r="AT41" s="29">
        <f t="shared" si="7"/>
        <v>21.18113438225355</v>
      </c>
      <c r="AU41" s="29">
        <f t="shared" si="8"/>
        <v>4.6172429840102271</v>
      </c>
      <c r="AV41" s="55">
        <f t="shared" si="9"/>
        <v>2.7791997709826246</v>
      </c>
      <c r="AW41" s="23"/>
      <c r="AX41" s="42">
        <f t="shared" si="10"/>
        <v>-2.9676382864187056E-2</v>
      </c>
      <c r="AY41" s="33">
        <f t="shared" si="11"/>
        <v>-2.9352034320937026E-2</v>
      </c>
      <c r="AZ41" s="33">
        <f t="shared" si="12"/>
        <v>-4.8168388030300768E-3</v>
      </c>
      <c r="BA41" s="54"/>
      <c r="BB41" s="23"/>
      <c r="BC41" s="42">
        <f>(O41-(MAX($O$3:O41)))/(MAX($O$3:O41))</f>
        <v>-4.6347314964650499E-2</v>
      </c>
      <c r="BD41" s="33">
        <f>(P41-(MAX($P$3:P41)))/(MAX($P$3:P41))</f>
        <v>-4.6022966421400489E-2</v>
      </c>
      <c r="BE41" s="33">
        <f>(Q41-(MAX($Q$3:Q41)))/(MAX($Q$3:Q41))</f>
        <v>-2.495511292990539E-2</v>
      </c>
      <c r="BF41" s="41">
        <f>(R41-(MAX($R$3:R41)))/(MAX($R$3:R41))</f>
        <v>-1.7751064337089201E-2</v>
      </c>
      <c r="BG41" s="23"/>
      <c r="BH41" s="42">
        <f t="shared" si="13"/>
        <v>0</v>
      </c>
      <c r="BI41" s="33">
        <f t="shared" si="14"/>
        <v>0</v>
      </c>
      <c r="BJ41" s="33">
        <f t="shared" si="22"/>
        <v>0</v>
      </c>
      <c r="BK41" s="41">
        <f t="shared" si="15"/>
        <v>0</v>
      </c>
      <c r="BL41" s="23"/>
      <c r="BM41" s="36">
        <f t="shared" si="31"/>
        <v>216.40996331972192</v>
      </c>
      <c r="BN41" s="35">
        <f t="shared" si="31"/>
        <v>217.48804103475797</v>
      </c>
      <c r="BO41" s="35">
        <f t="shared" si="31"/>
        <v>195.41395518938626</v>
      </c>
      <c r="BP41" s="37">
        <f t="shared" si="31"/>
        <v>170.97575110219606</v>
      </c>
      <c r="BQ41" s="23"/>
      <c r="BR41" s="42">
        <f t="shared" si="17"/>
        <v>0</v>
      </c>
      <c r="BS41" s="33">
        <f t="shared" si="18"/>
        <v>0</v>
      </c>
      <c r="BT41" s="33">
        <f t="shared" si="23"/>
        <v>0</v>
      </c>
      <c r="BU41" s="41">
        <f t="shared" si="19"/>
        <v>0</v>
      </c>
      <c r="BV41" s="23"/>
      <c r="BW41" s="36">
        <f t="shared" si="32"/>
        <v>94.203195117597986</v>
      </c>
      <c r="BX41" s="35">
        <f t="shared" si="32"/>
        <v>94.38385624485629</v>
      </c>
      <c r="BY41" s="35">
        <f t="shared" si="32"/>
        <v>92.357477655619661</v>
      </c>
      <c r="BZ41" s="37">
        <f t="shared" si="32"/>
        <v>91.64217673554495</v>
      </c>
    </row>
    <row r="42" spans="1:78">
      <c r="A42" s="66" t="s">
        <v>8</v>
      </c>
      <c r="B42" s="65">
        <f>C5</f>
        <v>37528</v>
      </c>
      <c r="C42" s="194">
        <v>10000</v>
      </c>
      <c r="D42" s="194">
        <v>10000</v>
      </c>
      <c r="E42" s="194">
        <v>10000</v>
      </c>
      <c r="F42" s="194">
        <v>10000</v>
      </c>
      <c r="H42" s="167">
        <f t="shared" si="21"/>
        <v>38686</v>
      </c>
      <c r="I42" s="60"/>
      <c r="J42" s="42">
        <f t="shared" si="24"/>
        <v>3.2751849765837671E-2</v>
      </c>
      <c r="K42" s="33">
        <f t="shared" si="24"/>
        <v>3.3560354252722968E-2</v>
      </c>
      <c r="L42" s="33">
        <f t="shared" si="24"/>
        <v>4.8863739961144015E-2</v>
      </c>
      <c r="M42" s="41">
        <f t="shared" si="0"/>
        <v>3.7822134587450984E-2</v>
      </c>
      <c r="N42" s="24"/>
      <c r="O42" s="232">
        <v>20078.400000000001</v>
      </c>
      <c r="P42" s="239">
        <v>20239.830000000002</v>
      </c>
      <c r="Q42" s="239">
        <v>18523.07</v>
      </c>
      <c r="R42" s="351">
        <v>15990.12</v>
      </c>
      <c r="S42" s="24"/>
      <c r="T42" s="59">
        <f t="shared" si="1"/>
        <v>1.0078400000000001</v>
      </c>
      <c r="U42" s="58">
        <f t="shared" si="28"/>
        <v>1.0239830000000001</v>
      </c>
      <c r="V42" s="58">
        <f t="shared" si="28"/>
        <v>0.85230699999999993</v>
      </c>
      <c r="W42" s="57">
        <f t="shared" si="3"/>
        <v>0.5990120000000001</v>
      </c>
      <c r="X42" s="24"/>
      <c r="Y42" s="42"/>
      <c r="Z42" s="33"/>
      <c r="AA42" s="33"/>
      <c r="AB42" s="41"/>
      <c r="AC42" s="24"/>
      <c r="AD42" s="42"/>
      <c r="AE42" s="33"/>
      <c r="AF42" s="33"/>
      <c r="AG42" s="41"/>
      <c r="AH42" s="23"/>
      <c r="AI42" s="42">
        <f t="shared" si="29"/>
        <v>3.2751849765837671E-2</v>
      </c>
      <c r="AJ42" s="33">
        <f t="shared" si="29"/>
        <v>3.3560354252722968E-2</v>
      </c>
      <c r="AK42" s="33">
        <f t="shared" si="29"/>
        <v>4.8863739961144015E-2</v>
      </c>
      <c r="AL42" s="41">
        <f t="shared" si="29"/>
        <v>3.7822134587450984E-2</v>
      </c>
      <c r="AM42" s="33"/>
      <c r="AN42" s="42">
        <f t="shared" si="30"/>
        <v>0</v>
      </c>
      <c r="AO42" s="33">
        <f t="shared" si="30"/>
        <v>0</v>
      </c>
      <c r="AP42" s="33">
        <f t="shared" si="30"/>
        <v>0</v>
      </c>
      <c r="AQ42" s="41">
        <f t="shared" si="30"/>
        <v>0</v>
      </c>
      <c r="AR42" s="23"/>
      <c r="AS42" s="56">
        <f t="shared" si="6"/>
        <v>0</v>
      </c>
      <c r="AT42" s="29">
        <f t="shared" si="7"/>
        <v>0</v>
      </c>
      <c r="AU42" s="29">
        <f t="shared" si="8"/>
        <v>0</v>
      </c>
      <c r="AV42" s="55">
        <f t="shared" si="9"/>
        <v>0</v>
      </c>
      <c r="AW42" s="23"/>
      <c r="AX42" s="42">
        <f t="shared" si="10"/>
        <v>-5.0702848216133134E-3</v>
      </c>
      <c r="AY42" s="33">
        <f t="shared" si="11"/>
        <v>-4.2617803347280159E-3</v>
      </c>
      <c r="AZ42" s="33">
        <f t="shared" si="12"/>
        <v>1.1041605373693031E-2</v>
      </c>
      <c r="BA42" s="54"/>
      <c r="BB42" s="23"/>
      <c r="BC42" s="42">
        <f>(O42-(MAX($O$3:O42)))/(MAX($O$3:O42))</f>
        <v>-1.5113425495584922E-2</v>
      </c>
      <c r="BD42" s="33">
        <f>(P42-(MAX($P$3:P42)))/(MAX($P$3:P42))</f>
        <v>-1.4007159225540879E-2</v>
      </c>
      <c r="BE42" s="33">
        <f>(Q42-(MAX($Q$3:Q42)))/(MAX($Q$3:Q42))</f>
        <v>0</v>
      </c>
      <c r="BF42" s="41">
        <f>(R42-(MAX($R$3:R42)))/(MAX($R$3:R42))</f>
        <v>0</v>
      </c>
      <c r="BG42" s="23"/>
      <c r="BH42" s="42">
        <f t="shared" si="13"/>
        <v>0</v>
      </c>
      <c r="BI42" s="33">
        <f t="shared" si="14"/>
        <v>0</v>
      </c>
      <c r="BJ42" s="33">
        <f t="shared" si="22"/>
        <v>0</v>
      </c>
      <c r="BK42" s="41">
        <f t="shared" si="15"/>
        <v>0</v>
      </c>
      <c r="BL42" s="23"/>
      <c r="BM42" s="36">
        <f t="shared" si="31"/>
        <v>216.40996331972192</v>
      </c>
      <c r="BN42" s="35">
        <f t="shared" si="31"/>
        <v>217.48804103475797</v>
      </c>
      <c r="BO42" s="35">
        <f t="shared" si="31"/>
        <v>195.41395518938626</v>
      </c>
      <c r="BP42" s="37">
        <f t="shared" si="31"/>
        <v>170.97575110219606</v>
      </c>
      <c r="BQ42" s="23"/>
      <c r="BR42" s="42">
        <f t="shared" si="17"/>
        <v>0</v>
      </c>
      <c r="BS42" s="33">
        <f t="shared" si="18"/>
        <v>0</v>
      </c>
      <c r="BT42" s="33">
        <f t="shared" si="23"/>
        <v>0</v>
      </c>
      <c r="BU42" s="41">
        <f t="shared" si="19"/>
        <v>0</v>
      </c>
      <c r="BV42" s="23"/>
      <c r="BW42" s="36">
        <f t="shared" si="32"/>
        <v>94.203195117597986</v>
      </c>
      <c r="BX42" s="35">
        <f t="shared" si="32"/>
        <v>94.38385624485629</v>
      </c>
      <c r="BY42" s="35">
        <f t="shared" si="32"/>
        <v>92.357477655619661</v>
      </c>
      <c r="BZ42" s="37">
        <f t="shared" si="32"/>
        <v>91.64217673554495</v>
      </c>
    </row>
    <row r="43" spans="1:78" s="40" customFormat="1" ht="15.75" thickBot="1">
      <c r="A43" s="66" t="s">
        <v>49</v>
      </c>
      <c r="B43" s="65">
        <f>EOMONTH($C$6,-120)</f>
        <v>40633</v>
      </c>
      <c r="C43" s="194">
        <f t="shared" ref="C43:C52" si="33">SUMIF(H:H,B43,O:O)</f>
        <v>27491.22</v>
      </c>
      <c r="D43" s="194">
        <f t="shared" ref="D43:D52" si="34">SUMIF(H:H,$B43,P:P)</f>
        <v>28088.99</v>
      </c>
      <c r="E43" s="194">
        <f t="shared" ref="E43:E52" si="35">SUMIF(H:H,$B43,Q:Q)</f>
        <v>26956.67</v>
      </c>
      <c r="F43" s="194">
        <f t="shared" ref="F43:F52" si="36">SUMIF(H:H,$B43,R:R)</f>
        <v>18973.79</v>
      </c>
      <c r="G43" s="174"/>
      <c r="H43" s="168">
        <f t="shared" si="21"/>
        <v>38717</v>
      </c>
      <c r="I43" s="53"/>
      <c r="J43" s="45">
        <f t="shared" si="24"/>
        <v>1.1465056976649457E-3</v>
      </c>
      <c r="K43" s="44">
        <f t="shared" si="24"/>
        <v>1.1388435574803957E-3</v>
      </c>
      <c r="L43" s="44">
        <f t="shared" si="24"/>
        <v>6.9113813206991281E-3</v>
      </c>
      <c r="M43" s="43">
        <f t="shared" si="0"/>
        <v>3.4834010001172366E-4</v>
      </c>
      <c r="N43" s="38"/>
      <c r="O43" s="233">
        <v>20101.419999999998</v>
      </c>
      <c r="P43" s="240">
        <v>20262.88</v>
      </c>
      <c r="Q43" s="240">
        <v>18651.09</v>
      </c>
      <c r="R43" s="352">
        <v>15995.69</v>
      </c>
      <c r="S43" s="38"/>
      <c r="T43" s="52">
        <f t="shared" si="1"/>
        <v>1.0101419999999999</v>
      </c>
      <c r="U43" s="51">
        <f t="shared" si="28"/>
        <v>1.0262880000000001</v>
      </c>
      <c r="V43" s="51">
        <f t="shared" si="28"/>
        <v>0.86510900000000002</v>
      </c>
      <c r="W43" s="50">
        <f t="shared" si="3"/>
        <v>0.59956900000000002</v>
      </c>
      <c r="X43" s="38"/>
      <c r="Y43" s="45">
        <f>(O43-O40)/O40</f>
        <v>-1.3984247426361852E-2</v>
      </c>
      <c r="Z43" s="44">
        <f>(P43-P40)/P40</f>
        <v>-1.2884267631103053E-2</v>
      </c>
      <c r="AA43" s="44">
        <f>(Q43-Q40)/Q40</f>
        <v>3.3419326527016464E-2</v>
      </c>
      <c r="AB43" s="43">
        <f>(R43-R40)/R40</f>
        <v>2.0876160522420993E-2</v>
      </c>
      <c r="AC43" s="38"/>
      <c r="AD43" s="181">
        <f>(O43-O31)/O31</f>
        <v>0.15867744871485223</v>
      </c>
      <c r="AE43" s="182">
        <f>(P43-P31)/P31</f>
        <v>0.16195166371728109</v>
      </c>
      <c r="AF43" s="182">
        <f>(Q43-Q31)/Q31</f>
        <v>0.12555988051054587</v>
      </c>
      <c r="AG43" s="183">
        <f>(R43-R31)/R31</f>
        <v>4.9119911955122303E-2</v>
      </c>
      <c r="AH43" s="39"/>
      <c r="AI43" s="45">
        <f t="shared" si="29"/>
        <v>1.1465056976649457E-3</v>
      </c>
      <c r="AJ43" s="44">
        <f t="shared" si="29"/>
        <v>1.1388435574803957E-3</v>
      </c>
      <c r="AK43" s="44">
        <f t="shared" si="29"/>
        <v>6.9113813206991281E-3</v>
      </c>
      <c r="AL43" s="43">
        <f t="shared" si="29"/>
        <v>3.4834010001172366E-4</v>
      </c>
      <c r="AM43" s="44"/>
      <c r="AN43" s="45">
        <f t="shared" si="30"/>
        <v>0</v>
      </c>
      <c r="AO43" s="44">
        <f t="shared" si="30"/>
        <v>0</v>
      </c>
      <c r="AP43" s="44">
        <f t="shared" si="30"/>
        <v>0</v>
      </c>
      <c r="AQ43" s="43">
        <f t="shared" si="30"/>
        <v>0</v>
      </c>
      <c r="AR43" s="39"/>
      <c r="AS43" s="49">
        <f t="shared" si="6"/>
        <v>0</v>
      </c>
      <c r="AT43" s="48">
        <f t="shared" si="7"/>
        <v>0</v>
      </c>
      <c r="AU43" s="48">
        <f t="shared" si="8"/>
        <v>0</v>
      </c>
      <c r="AV43" s="47">
        <f t="shared" si="9"/>
        <v>0</v>
      </c>
      <c r="AW43" s="39"/>
      <c r="AX43" s="45">
        <f t="shared" si="10"/>
        <v>7.9816559765322204E-4</v>
      </c>
      <c r="AY43" s="44">
        <f t="shared" si="11"/>
        <v>7.9050345746867201E-4</v>
      </c>
      <c r="AZ43" s="44">
        <f t="shared" si="12"/>
        <v>6.5630412206874045E-3</v>
      </c>
      <c r="BA43" s="46"/>
      <c r="BB43" s="39"/>
      <c r="BC43" s="45">
        <f>(O43-(MAX($O$3:O43)))/(MAX($O$3:O43))</f>
        <v>-1.3984247426361852E-2</v>
      </c>
      <c r="BD43" s="44">
        <f>(P43-(MAX($P$3:P43)))/(MAX($P$3:P43))</f>
        <v>-1.2884267631103053E-2</v>
      </c>
      <c r="BE43" s="44">
        <f>(Q43-(MAX($Q$3:Q43)))/(MAX($Q$3:Q43))</f>
        <v>0</v>
      </c>
      <c r="BF43" s="43">
        <f>(R43-(MAX($R$3:R43)))/(MAX($R$3:R43))</f>
        <v>0</v>
      </c>
      <c r="BG43" s="39"/>
      <c r="BH43" s="45">
        <f t="shared" si="13"/>
        <v>-1.3984247426361852E-2</v>
      </c>
      <c r="BI43" s="44">
        <f t="shared" si="14"/>
        <v>-1.2884267631103053E-2</v>
      </c>
      <c r="BJ43" s="44">
        <f t="shared" si="22"/>
        <v>3.3419326527016464E-2</v>
      </c>
      <c r="BK43" s="43">
        <f t="shared" si="15"/>
        <v>2.0876160522420993E-2</v>
      </c>
      <c r="BL43" s="39"/>
      <c r="BM43" s="63">
        <f t="shared" si="31"/>
        <v>213.38363284712904</v>
      </c>
      <c r="BN43" s="62">
        <f t="shared" si="31"/>
        <v>214.68586690750183</v>
      </c>
      <c r="BO43" s="62">
        <f t="shared" si="31"/>
        <v>201.94455796579612</v>
      </c>
      <c r="BP43" s="61">
        <f t="shared" si="31"/>
        <v>174.54506832764702</v>
      </c>
      <c r="BQ43" s="39"/>
      <c r="BR43" s="45">
        <f t="shared" si="17"/>
        <v>0</v>
      </c>
      <c r="BS43" s="44">
        <f t="shared" si="18"/>
        <v>0</v>
      </c>
      <c r="BT43" s="44">
        <f t="shared" si="23"/>
        <v>0</v>
      </c>
      <c r="BU43" s="43">
        <f t="shared" si="19"/>
        <v>0</v>
      </c>
      <c r="BV43" s="39"/>
      <c r="BW43" s="63">
        <f t="shared" si="32"/>
        <v>94.203195117597986</v>
      </c>
      <c r="BX43" s="62">
        <f t="shared" si="32"/>
        <v>94.38385624485629</v>
      </c>
      <c r="BY43" s="62">
        <f t="shared" si="32"/>
        <v>92.357477655619661</v>
      </c>
      <c r="BZ43" s="61">
        <f t="shared" si="32"/>
        <v>91.64217673554495</v>
      </c>
    </row>
    <row r="44" spans="1:78">
      <c r="A44" s="66" t="s">
        <v>7</v>
      </c>
      <c r="B44" s="65">
        <f>EOMONTH($C$6,-60)</f>
        <v>42460</v>
      </c>
      <c r="C44" s="194">
        <f t="shared" si="33"/>
        <v>34600.519999999997</v>
      </c>
      <c r="D44" s="194">
        <f t="shared" si="34"/>
        <v>35831.65</v>
      </c>
      <c r="E44" s="194">
        <f t="shared" si="35"/>
        <v>42480.04</v>
      </c>
      <c r="F44" s="194">
        <f t="shared" si="36"/>
        <v>32815.160000000003</v>
      </c>
      <c r="H44" s="167">
        <f t="shared" si="21"/>
        <v>38748</v>
      </c>
      <c r="I44" s="60"/>
      <c r="J44" s="42">
        <f t="shared" si="24"/>
        <v>5.8700330623408847E-2</v>
      </c>
      <c r="K44" s="33">
        <f t="shared" si="24"/>
        <v>5.8732026247009239E-2</v>
      </c>
      <c r="L44" s="33">
        <f t="shared" si="24"/>
        <v>5.891827233689817E-2</v>
      </c>
      <c r="M44" s="41">
        <f t="shared" si="0"/>
        <v>2.6477757445912076E-2</v>
      </c>
      <c r="N44" s="24"/>
      <c r="O44" s="232">
        <v>21281.38</v>
      </c>
      <c r="P44" s="239">
        <v>21452.959999999999</v>
      </c>
      <c r="Q44" s="239">
        <v>19749.98</v>
      </c>
      <c r="R44" s="351">
        <v>16419.22</v>
      </c>
      <c r="S44" s="24"/>
      <c r="T44" s="59">
        <f t="shared" si="1"/>
        <v>1.1281380000000001</v>
      </c>
      <c r="U44" s="58">
        <f t="shared" si="28"/>
        <v>1.1452959999999999</v>
      </c>
      <c r="V44" s="58">
        <f t="shared" si="28"/>
        <v>0.97499799999999992</v>
      </c>
      <c r="W44" s="57">
        <f t="shared" si="3"/>
        <v>0.6419220000000001</v>
      </c>
      <c r="X44" s="24"/>
      <c r="Y44" s="42"/>
      <c r="Z44" s="33"/>
      <c r="AA44" s="33"/>
      <c r="AB44" s="41"/>
      <c r="AC44" s="24"/>
      <c r="AD44" s="42"/>
      <c r="AE44" s="33"/>
      <c r="AF44" s="33"/>
      <c r="AG44" s="41"/>
      <c r="AH44" s="23"/>
      <c r="AI44" s="42">
        <f t="shared" si="29"/>
        <v>5.8700330623408847E-2</v>
      </c>
      <c r="AJ44" s="33">
        <f t="shared" si="29"/>
        <v>5.8732026247009239E-2</v>
      </c>
      <c r="AK44" s="33">
        <f t="shared" si="29"/>
        <v>5.891827233689817E-2</v>
      </c>
      <c r="AL44" s="41">
        <f t="shared" si="29"/>
        <v>2.6477757445912076E-2</v>
      </c>
      <c r="AM44" s="33"/>
      <c r="AN44" s="42">
        <f t="shared" si="30"/>
        <v>0</v>
      </c>
      <c r="AO44" s="33">
        <f t="shared" si="30"/>
        <v>0</v>
      </c>
      <c r="AP44" s="33">
        <f t="shared" si="30"/>
        <v>0</v>
      </c>
      <c r="AQ44" s="41">
        <f t="shared" si="30"/>
        <v>0</v>
      </c>
      <c r="AR44" s="23"/>
      <c r="AS44" s="56">
        <f t="shared" si="6"/>
        <v>0</v>
      </c>
      <c r="AT44" s="29">
        <f t="shared" si="7"/>
        <v>0</v>
      </c>
      <c r="AU44" s="29">
        <f t="shared" si="8"/>
        <v>0</v>
      </c>
      <c r="AV44" s="55">
        <f t="shared" si="9"/>
        <v>0</v>
      </c>
      <c r="AW44" s="23"/>
      <c r="AX44" s="42">
        <f t="shared" si="10"/>
        <v>3.2222573177496772E-2</v>
      </c>
      <c r="AY44" s="33">
        <f t="shared" si="11"/>
        <v>3.2254268801097163E-2</v>
      </c>
      <c r="AZ44" s="33">
        <f t="shared" si="12"/>
        <v>3.2440514890986094E-2</v>
      </c>
      <c r="BA44" s="54"/>
      <c r="BB44" s="23"/>
      <c r="BC44" s="42">
        <f>(O44-(MAX($O$3:O44)))/(MAX($O$3:O44))</f>
        <v>0</v>
      </c>
      <c r="BD44" s="33">
        <f>(P44-(MAX($P$3:P44)))/(MAX($P$3:P44))</f>
        <v>0</v>
      </c>
      <c r="BE44" s="33">
        <f>(Q44-(MAX($Q$3:Q44)))/(MAX($Q$3:Q44))</f>
        <v>0</v>
      </c>
      <c r="BF44" s="41">
        <f>(R44-(MAX($R$3:R44)))/(MAX($R$3:R44))</f>
        <v>0</v>
      </c>
      <c r="BG44" s="23"/>
      <c r="BH44" s="42">
        <f t="shared" si="13"/>
        <v>0</v>
      </c>
      <c r="BI44" s="33">
        <f t="shared" si="14"/>
        <v>0</v>
      </c>
      <c r="BJ44" s="33">
        <f t="shared" si="22"/>
        <v>0</v>
      </c>
      <c r="BK44" s="41">
        <f t="shared" si="15"/>
        <v>0</v>
      </c>
      <c r="BL44" s="23"/>
      <c r="BM44" s="36">
        <f t="shared" si="31"/>
        <v>213.38363284712904</v>
      </c>
      <c r="BN44" s="35">
        <f t="shared" si="31"/>
        <v>214.68586690750183</v>
      </c>
      <c r="BO44" s="35">
        <f t="shared" si="31"/>
        <v>201.94455796579612</v>
      </c>
      <c r="BP44" s="37">
        <f t="shared" si="31"/>
        <v>174.54506832764702</v>
      </c>
      <c r="BQ44" s="23"/>
      <c r="BR44" s="42">
        <f t="shared" si="17"/>
        <v>0</v>
      </c>
      <c r="BS44" s="33">
        <f t="shared" si="18"/>
        <v>0</v>
      </c>
      <c r="BT44" s="33">
        <f t="shared" si="23"/>
        <v>0</v>
      </c>
      <c r="BU44" s="41">
        <f t="shared" si="19"/>
        <v>0</v>
      </c>
      <c r="BV44" s="23"/>
      <c r="BW44" s="36">
        <f t="shared" si="32"/>
        <v>94.203195117597986</v>
      </c>
      <c r="BX44" s="35">
        <f t="shared" si="32"/>
        <v>94.38385624485629</v>
      </c>
      <c r="BY44" s="35">
        <f t="shared" si="32"/>
        <v>92.357477655619661</v>
      </c>
      <c r="BZ44" s="37">
        <f t="shared" si="32"/>
        <v>91.64217673554495</v>
      </c>
    </row>
    <row r="45" spans="1:78">
      <c r="A45" s="66" t="s">
        <v>6</v>
      </c>
      <c r="B45" s="65">
        <f>EOMONTH($C$6,-36)</f>
        <v>43190</v>
      </c>
      <c r="C45" s="194">
        <f t="shared" si="33"/>
        <v>43816.2</v>
      </c>
      <c r="D45" s="194">
        <f t="shared" si="34"/>
        <v>45611.360000000001</v>
      </c>
      <c r="E45" s="194">
        <f t="shared" si="35"/>
        <v>57003.28</v>
      </c>
      <c r="F45" s="194">
        <f t="shared" si="36"/>
        <v>43830.16</v>
      </c>
      <c r="H45" s="167">
        <f t="shared" si="21"/>
        <v>38776</v>
      </c>
      <c r="I45" s="60"/>
      <c r="J45" s="42">
        <f t="shared" si="24"/>
        <v>-8.4158076214982946E-3</v>
      </c>
      <c r="K45" s="33">
        <f t="shared" si="24"/>
        <v>-8.3457014789567463E-3</v>
      </c>
      <c r="L45" s="33">
        <f t="shared" si="24"/>
        <v>-8.3827932990312437E-3</v>
      </c>
      <c r="M45" s="41">
        <f t="shared" si="0"/>
        <v>2.7132835786352061E-3</v>
      </c>
      <c r="N45" s="24"/>
      <c r="O45" s="232">
        <v>21102.28</v>
      </c>
      <c r="P45" s="239">
        <v>21273.919999999998</v>
      </c>
      <c r="Q45" s="239">
        <v>19584.419999999998</v>
      </c>
      <c r="R45" s="351">
        <v>16463.77</v>
      </c>
      <c r="S45" s="24"/>
      <c r="T45" s="59">
        <f t="shared" si="1"/>
        <v>1.110228</v>
      </c>
      <c r="U45" s="58">
        <f t="shared" si="28"/>
        <v>1.1273919999999997</v>
      </c>
      <c r="V45" s="58">
        <f t="shared" si="28"/>
        <v>0.95844199999999979</v>
      </c>
      <c r="W45" s="57">
        <f t="shared" si="3"/>
        <v>0.64637700000000009</v>
      </c>
      <c r="X45" s="24"/>
      <c r="Y45" s="42"/>
      <c r="Z45" s="33"/>
      <c r="AA45" s="33"/>
      <c r="AB45" s="41"/>
      <c r="AC45" s="24"/>
      <c r="AD45" s="42"/>
      <c r="AE45" s="33"/>
      <c r="AF45" s="33"/>
      <c r="AG45" s="41"/>
      <c r="AH45" s="23"/>
      <c r="AI45" s="42">
        <f t="shared" si="29"/>
        <v>-8.4158076214982946E-3</v>
      </c>
      <c r="AJ45" s="33">
        <f t="shared" si="29"/>
        <v>-8.3457014789567463E-3</v>
      </c>
      <c r="AK45" s="33">
        <f t="shared" si="29"/>
        <v>-8.3827932990312437E-3</v>
      </c>
      <c r="AL45" s="41">
        <f t="shared" si="29"/>
        <v>2.7132835786352061E-3</v>
      </c>
      <c r="AM45" s="33"/>
      <c r="AN45" s="42">
        <f t="shared" si="30"/>
        <v>-8.4158076214982946E-3</v>
      </c>
      <c r="AO45" s="33">
        <f t="shared" si="30"/>
        <v>-8.3457014789567463E-3</v>
      </c>
      <c r="AP45" s="33">
        <f t="shared" si="30"/>
        <v>-8.3827932990312437E-3</v>
      </c>
      <c r="AQ45" s="41">
        <f t="shared" si="30"/>
        <v>0</v>
      </c>
      <c r="AR45" s="23"/>
      <c r="AS45" s="56">
        <f t="shared" si="6"/>
        <v>0.70825817922068779</v>
      </c>
      <c r="AT45" s="29">
        <f t="shared" si="7"/>
        <v>0.69650733175860824</v>
      </c>
      <c r="AU45" s="29">
        <f t="shared" si="8"/>
        <v>0.70271223494283119</v>
      </c>
      <c r="AV45" s="55">
        <f t="shared" si="9"/>
        <v>0</v>
      </c>
      <c r="AW45" s="23"/>
      <c r="AX45" s="42">
        <f t="shared" si="10"/>
        <v>-1.1129091200133501E-2</v>
      </c>
      <c r="AY45" s="33">
        <f t="shared" si="11"/>
        <v>-1.1058985057591952E-2</v>
      </c>
      <c r="AZ45" s="33">
        <f t="shared" si="12"/>
        <v>-1.109607687766645E-2</v>
      </c>
      <c r="BA45" s="54"/>
      <c r="BB45" s="23"/>
      <c r="BC45" s="42">
        <f>(O45-(MAX($O$3:O45)))/(MAX($O$3:O45))</f>
        <v>-8.4158076214983328E-3</v>
      </c>
      <c r="BD45" s="33">
        <f>(P45-(MAX($P$3:P45)))/(MAX($P$3:P45))</f>
        <v>-8.3457014789567914E-3</v>
      </c>
      <c r="BE45" s="33">
        <f>(Q45-(MAX($Q$3:Q45)))/(MAX($Q$3:Q45))</f>
        <v>-8.3827932990312558E-3</v>
      </c>
      <c r="BF45" s="41">
        <f>(R45-(MAX($R$3:R45)))/(MAX($R$3:R45))</f>
        <v>0</v>
      </c>
      <c r="BG45" s="23"/>
      <c r="BH45" s="42">
        <f t="shared" si="13"/>
        <v>0</v>
      </c>
      <c r="BI45" s="33">
        <f t="shared" si="14"/>
        <v>0</v>
      </c>
      <c r="BJ45" s="33">
        <f t="shared" si="22"/>
        <v>0</v>
      </c>
      <c r="BK45" s="41">
        <f t="shared" si="15"/>
        <v>0</v>
      </c>
      <c r="BL45" s="23"/>
      <c r="BM45" s="36">
        <f t="shared" si="31"/>
        <v>213.38363284712904</v>
      </c>
      <c r="BN45" s="35">
        <f t="shared" si="31"/>
        <v>214.68586690750183</v>
      </c>
      <c r="BO45" s="35">
        <f t="shared" si="31"/>
        <v>201.94455796579612</v>
      </c>
      <c r="BP45" s="37">
        <f t="shared" si="31"/>
        <v>174.54506832764702</v>
      </c>
      <c r="BQ45" s="23"/>
      <c r="BR45" s="42">
        <f t="shared" si="17"/>
        <v>0</v>
      </c>
      <c r="BS45" s="33">
        <f t="shared" si="18"/>
        <v>0</v>
      </c>
      <c r="BT45" s="33">
        <f t="shared" si="23"/>
        <v>0</v>
      </c>
      <c r="BU45" s="41">
        <f t="shared" si="19"/>
        <v>0</v>
      </c>
      <c r="BV45" s="23"/>
      <c r="BW45" s="36">
        <f t="shared" si="32"/>
        <v>94.203195117597986</v>
      </c>
      <c r="BX45" s="35">
        <f t="shared" si="32"/>
        <v>94.38385624485629</v>
      </c>
      <c r="BY45" s="35">
        <f t="shared" si="32"/>
        <v>92.357477655619661</v>
      </c>
      <c r="BZ45" s="37">
        <f t="shared" si="32"/>
        <v>91.64217673554495</v>
      </c>
    </row>
    <row r="46" spans="1:78" s="64" customFormat="1">
      <c r="A46" s="66" t="s">
        <v>5</v>
      </c>
      <c r="B46" s="65">
        <f>EOMONTH($C$6,-24)</f>
        <v>43555</v>
      </c>
      <c r="C46" s="194">
        <f t="shared" si="33"/>
        <v>47413.15</v>
      </c>
      <c r="D46" s="194">
        <f t="shared" si="34"/>
        <v>49446.79</v>
      </c>
      <c r="E46" s="194">
        <f t="shared" si="35"/>
        <v>0</v>
      </c>
      <c r="F46" s="194">
        <f t="shared" si="36"/>
        <v>47992.480000000003</v>
      </c>
      <c r="G46" s="174"/>
      <c r="H46" s="166">
        <f t="shared" si="21"/>
        <v>38807</v>
      </c>
      <c r="I46" s="101"/>
      <c r="J46" s="102">
        <f t="shared" si="24"/>
        <v>2.7958116374154907E-2</v>
      </c>
      <c r="K46" s="103">
        <f t="shared" si="24"/>
        <v>2.8217648651494454E-2</v>
      </c>
      <c r="L46" s="103">
        <f t="shared" si="24"/>
        <v>2.4971380311492597E-2</v>
      </c>
      <c r="M46" s="104">
        <f t="shared" si="0"/>
        <v>1.2447331322048338E-2</v>
      </c>
      <c r="N46" s="100"/>
      <c r="O46" s="231">
        <v>21692.26</v>
      </c>
      <c r="P46" s="238">
        <v>21874.22</v>
      </c>
      <c r="Q46" s="238">
        <v>20073.47</v>
      </c>
      <c r="R46" s="350">
        <v>16668.7</v>
      </c>
      <c r="S46" s="100"/>
      <c r="T46" s="105">
        <f t="shared" si="1"/>
        <v>1.1692259999999999</v>
      </c>
      <c r="U46" s="106">
        <f t="shared" si="28"/>
        <v>1.1874220000000002</v>
      </c>
      <c r="V46" s="106">
        <f t="shared" si="28"/>
        <v>1.0073470000000002</v>
      </c>
      <c r="W46" s="107">
        <f t="shared" si="3"/>
        <v>0.66687000000000007</v>
      </c>
      <c r="X46" s="100"/>
      <c r="Y46" s="102">
        <f>(O46-O43)/O43</f>
        <v>7.9140677623769876E-2</v>
      </c>
      <c r="Z46" s="103">
        <f>(P46-P43)/P43</f>
        <v>7.952176590889351E-2</v>
      </c>
      <c r="AA46" s="103">
        <f>(Q46-Q43)/Q43</f>
        <v>7.6262566959893557E-2</v>
      </c>
      <c r="AB46" s="104">
        <f>(R46-R43)/R43</f>
        <v>4.2074458807341238E-2</v>
      </c>
      <c r="AC46" s="100"/>
      <c r="AD46" s="102"/>
      <c r="AE46" s="103"/>
      <c r="AF46" s="103"/>
      <c r="AG46" s="104"/>
      <c r="AH46" s="99"/>
      <c r="AI46" s="102">
        <f t="shared" si="29"/>
        <v>2.7958116374154907E-2</v>
      </c>
      <c r="AJ46" s="103">
        <f t="shared" si="29"/>
        <v>2.8217648651494454E-2</v>
      </c>
      <c r="AK46" s="103">
        <f t="shared" si="29"/>
        <v>2.4971380311492597E-2</v>
      </c>
      <c r="AL46" s="104">
        <f t="shared" si="29"/>
        <v>1.2447331322048338E-2</v>
      </c>
      <c r="AM46" s="103"/>
      <c r="AN46" s="102">
        <f t="shared" si="30"/>
        <v>0</v>
      </c>
      <c r="AO46" s="103">
        <f t="shared" si="30"/>
        <v>0</v>
      </c>
      <c r="AP46" s="103">
        <f t="shared" si="30"/>
        <v>0</v>
      </c>
      <c r="AQ46" s="104">
        <f t="shared" si="30"/>
        <v>0</v>
      </c>
      <c r="AR46" s="99"/>
      <c r="AS46" s="108">
        <f t="shared" si="6"/>
        <v>0</v>
      </c>
      <c r="AT46" s="109">
        <f t="shared" si="7"/>
        <v>0</v>
      </c>
      <c r="AU46" s="109">
        <f t="shared" si="8"/>
        <v>0</v>
      </c>
      <c r="AV46" s="110">
        <f t="shared" si="9"/>
        <v>0</v>
      </c>
      <c r="AW46" s="99"/>
      <c r="AX46" s="102">
        <f t="shared" si="10"/>
        <v>1.5510785052106568E-2</v>
      </c>
      <c r="AY46" s="103">
        <f t="shared" si="11"/>
        <v>1.5770317329446115E-2</v>
      </c>
      <c r="AZ46" s="103">
        <f t="shared" si="12"/>
        <v>1.2524048989444259E-2</v>
      </c>
      <c r="BA46" s="111"/>
      <c r="BB46" s="99"/>
      <c r="BC46" s="102">
        <f>(O46-(MAX($O$3:O46)))/(MAX($O$3:O46))</f>
        <v>0</v>
      </c>
      <c r="BD46" s="103">
        <f>(P46-(MAX($P$3:P46)))/(MAX($P$3:P46))</f>
        <v>0</v>
      </c>
      <c r="BE46" s="103">
        <f>(Q46-(MAX($Q$3:Q46)))/(MAX($Q$3:Q46))</f>
        <v>0</v>
      </c>
      <c r="BF46" s="104">
        <f>(R46-(MAX($R$3:R46)))/(MAX($R$3:R46))</f>
        <v>0</v>
      </c>
      <c r="BG46" s="99"/>
      <c r="BH46" s="102">
        <f t="shared" si="13"/>
        <v>7.9140677623769876E-2</v>
      </c>
      <c r="BI46" s="103">
        <f t="shared" si="14"/>
        <v>7.952176590889351E-2</v>
      </c>
      <c r="BJ46" s="103">
        <f t="shared" si="22"/>
        <v>7.6262566959893557E-2</v>
      </c>
      <c r="BK46" s="104">
        <f t="shared" si="15"/>
        <v>4.2074458807341238E-2</v>
      </c>
      <c r="BL46" s="99"/>
      <c r="BM46" s="112">
        <f t="shared" si="31"/>
        <v>230.27095814447256</v>
      </c>
      <c r="BN46" s="113">
        <f t="shared" si="31"/>
        <v>231.75806615966809</v>
      </c>
      <c r="BO46" s="113">
        <f t="shared" si="31"/>
        <v>217.34536833984876</v>
      </c>
      <c r="BP46" s="114">
        <f t="shared" si="31"/>
        <v>181.88895761502314</v>
      </c>
      <c r="BQ46" s="99"/>
      <c r="BR46" s="102">
        <f t="shared" si="17"/>
        <v>0</v>
      </c>
      <c r="BS46" s="103">
        <f t="shared" si="18"/>
        <v>0</v>
      </c>
      <c r="BT46" s="103">
        <f t="shared" si="23"/>
        <v>0</v>
      </c>
      <c r="BU46" s="104">
        <f t="shared" si="19"/>
        <v>0</v>
      </c>
      <c r="BV46" s="99"/>
      <c r="BW46" s="112">
        <f t="shared" si="32"/>
        <v>94.203195117597986</v>
      </c>
      <c r="BX46" s="113">
        <f t="shared" si="32"/>
        <v>94.38385624485629</v>
      </c>
      <c r="BY46" s="113">
        <f t="shared" si="32"/>
        <v>92.357477655619661</v>
      </c>
      <c r="BZ46" s="114">
        <f t="shared" si="32"/>
        <v>91.64217673554495</v>
      </c>
    </row>
    <row r="47" spans="1:78">
      <c r="A47" s="66" t="s">
        <v>4</v>
      </c>
      <c r="B47" s="65">
        <f>EOMONTH($C$6,-12)</f>
        <v>43921</v>
      </c>
      <c r="C47" s="194">
        <f t="shared" si="33"/>
        <v>47204</v>
      </c>
      <c r="D47" s="194">
        <f t="shared" si="34"/>
        <v>49332</v>
      </c>
      <c r="E47" s="194">
        <f t="shared" si="35"/>
        <v>0</v>
      </c>
      <c r="F47" s="194">
        <f t="shared" si="36"/>
        <v>44644</v>
      </c>
      <c r="H47" s="167">
        <f t="shared" si="21"/>
        <v>38837</v>
      </c>
      <c r="I47" s="60"/>
      <c r="J47" s="42">
        <f t="shared" si="24"/>
        <v>1.2627545493185233E-2</v>
      </c>
      <c r="K47" s="33">
        <f t="shared" si="24"/>
        <v>1.2999777820649205E-2</v>
      </c>
      <c r="L47" s="33">
        <f t="shared" si="24"/>
        <v>1.4071807216191168E-2</v>
      </c>
      <c r="M47" s="41">
        <f t="shared" si="0"/>
        <v>1.3428161764264646E-2</v>
      </c>
      <c r="N47" s="24"/>
      <c r="O47" s="232">
        <v>21966.18</v>
      </c>
      <c r="P47" s="239">
        <v>22158.58</v>
      </c>
      <c r="Q47" s="239">
        <v>20355.939999999999</v>
      </c>
      <c r="R47" s="351">
        <v>16892.53</v>
      </c>
      <c r="S47" s="24"/>
      <c r="T47" s="59">
        <f t="shared" si="1"/>
        <v>1.196618</v>
      </c>
      <c r="U47" s="58">
        <f t="shared" si="28"/>
        <v>1.2158580000000001</v>
      </c>
      <c r="V47" s="58">
        <f t="shared" si="28"/>
        <v>1.0355939999999999</v>
      </c>
      <c r="W47" s="57">
        <f t="shared" si="3"/>
        <v>0.68925299999999989</v>
      </c>
      <c r="X47" s="24"/>
      <c r="Y47" s="42"/>
      <c r="Z47" s="33"/>
      <c r="AA47" s="33"/>
      <c r="AB47" s="41"/>
      <c r="AC47" s="24"/>
      <c r="AD47" s="42"/>
      <c r="AE47" s="33"/>
      <c r="AF47" s="33"/>
      <c r="AG47" s="41"/>
      <c r="AH47" s="23"/>
      <c r="AI47" s="42">
        <f t="shared" si="29"/>
        <v>1.2627545493185233E-2</v>
      </c>
      <c r="AJ47" s="33">
        <f t="shared" si="29"/>
        <v>1.2999777820649205E-2</v>
      </c>
      <c r="AK47" s="33">
        <f t="shared" si="29"/>
        <v>1.4071807216191168E-2</v>
      </c>
      <c r="AL47" s="41">
        <f t="shared" si="29"/>
        <v>1.3428161764264646E-2</v>
      </c>
      <c r="AM47" s="33"/>
      <c r="AN47" s="42">
        <f t="shared" si="30"/>
        <v>0</v>
      </c>
      <c r="AO47" s="33">
        <f t="shared" si="30"/>
        <v>0</v>
      </c>
      <c r="AP47" s="33">
        <f t="shared" si="30"/>
        <v>0</v>
      </c>
      <c r="AQ47" s="41">
        <f t="shared" si="30"/>
        <v>0</v>
      </c>
      <c r="AR47" s="23"/>
      <c r="AS47" s="56">
        <f t="shared" si="6"/>
        <v>0</v>
      </c>
      <c r="AT47" s="29">
        <f t="shared" si="7"/>
        <v>0</v>
      </c>
      <c r="AU47" s="29">
        <f t="shared" si="8"/>
        <v>0</v>
      </c>
      <c r="AV47" s="55">
        <f t="shared" si="9"/>
        <v>0</v>
      </c>
      <c r="AW47" s="23"/>
      <c r="AX47" s="42">
        <f t="shared" si="10"/>
        <v>-8.0061627107941291E-4</v>
      </c>
      <c r="AY47" s="33">
        <f t="shared" si="11"/>
        <v>-4.2838394361544019E-4</v>
      </c>
      <c r="AZ47" s="33">
        <f t="shared" si="12"/>
        <v>6.4364545192652223E-4</v>
      </c>
      <c r="BA47" s="54"/>
      <c r="BB47" s="23"/>
      <c r="BC47" s="42">
        <f>(O47-(MAX($O$3:O47)))/(MAX($O$3:O47))</f>
        <v>0</v>
      </c>
      <c r="BD47" s="33">
        <f>(P47-(MAX($P$3:P47)))/(MAX($P$3:P47))</f>
        <v>0</v>
      </c>
      <c r="BE47" s="33">
        <f>(Q47-(MAX($Q$3:Q47)))/(MAX($Q$3:Q47))</f>
        <v>0</v>
      </c>
      <c r="BF47" s="41">
        <f>(R47-(MAX($R$3:R47)))/(MAX($R$3:R47))</f>
        <v>0</v>
      </c>
      <c r="BG47" s="23"/>
      <c r="BH47" s="42">
        <f t="shared" si="13"/>
        <v>0</v>
      </c>
      <c r="BI47" s="33">
        <f t="shared" si="14"/>
        <v>0</v>
      </c>
      <c r="BJ47" s="33">
        <f t="shared" si="22"/>
        <v>0</v>
      </c>
      <c r="BK47" s="41">
        <f t="shared" si="15"/>
        <v>0</v>
      </c>
      <c r="BL47" s="23"/>
      <c r="BM47" s="36">
        <f t="shared" si="31"/>
        <v>230.27095814447256</v>
      </c>
      <c r="BN47" s="35">
        <f t="shared" si="31"/>
        <v>231.75806615966809</v>
      </c>
      <c r="BO47" s="35">
        <f t="shared" si="31"/>
        <v>217.34536833984876</v>
      </c>
      <c r="BP47" s="37">
        <f t="shared" si="31"/>
        <v>181.88895761502314</v>
      </c>
      <c r="BQ47" s="23"/>
      <c r="BR47" s="42">
        <f t="shared" si="17"/>
        <v>0</v>
      </c>
      <c r="BS47" s="33">
        <f t="shared" si="18"/>
        <v>0</v>
      </c>
      <c r="BT47" s="33">
        <f t="shared" si="23"/>
        <v>0</v>
      </c>
      <c r="BU47" s="41">
        <f t="shared" si="19"/>
        <v>0</v>
      </c>
      <c r="BV47" s="23"/>
      <c r="BW47" s="36">
        <f t="shared" si="32"/>
        <v>94.203195117597986</v>
      </c>
      <c r="BX47" s="35">
        <f t="shared" si="32"/>
        <v>94.38385624485629</v>
      </c>
      <c r="BY47" s="35">
        <f t="shared" si="32"/>
        <v>92.357477655619661</v>
      </c>
      <c r="BZ47" s="37">
        <f t="shared" si="32"/>
        <v>91.64217673554495</v>
      </c>
    </row>
    <row r="48" spans="1:78">
      <c r="A48" s="68" t="s">
        <v>3</v>
      </c>
      <c r="B48" s="65">
        <f>EOMONTH($C$6,-6)</f>
        <v>44104</v>
      </c>
      <c r="C48" s="194">
        <f t="shared" si="33"/>
        <v>70796</v>
      </c>
      <c r="D48" s="194">
        <f t="shared" si="34"/>
        <v>74091</v>
      </c>
      <c r="E48" s="194">
        <f t="shared" si="35"/>
        <v>0</v>
      </c>
      <c r="F48" s="194">
        <f t="shared" si="36"/>
        <v>58620.141793942093</v>
      </c>
      <c r="H48" s="167">
        <f t="shared" si="21"/>
        <v>38868</v>
      </c>
      <c r="I48" s="60"/>
      <c r="J48" s="42">
        <f t="shared" si="24"/>
        <v>-4.2668775362853295E-2</v>
      </c>
      <c r="K48" s="33">
        <f t="shared" si="24"/>
        <v>-4.2757703787878132E-2</v>
      </c>
      <c r="L48" s="33">
        <f t="shared" si="24"/>
        <v>-4.5102805372780441E-2</v>
      </c>
      <c r="M48" s="41">
        <f t="shared" si="0"/>
        <v>-2.878136075531601E-2</v>
      </c>
      <c r="N48" s="24"/>
      <c r="O48" s="232">
        <v>21028.91</v>
      </c>
      <c r="P48" s="239">
        <v>21211.13</v>
      </c>
      <c r="Q48" s="239">
        <v>19437.830000000002</v>
      </c>
      <c r="R48" s="351">
        <v>16406.34</v>
      </c>
      <c r="S48" s="24"/>
      <c r="T48" s="59">
        <f t="shared" si="1"/>
        <v>1.1028910000000001</v>
      </c>
      <c r="U48" s="58">
        <f t="shared" si="28"/>
        <v>1.121113</v>
      </c>
      <c r="V48" s="58">
        <f t="shared" si="28"/>
        <v>0.94378300000000015</v>
      </c>
      <c r="W48" s="57">
        <f t="shared" si="3"/>
        <v>0.64063400000000004</v>
      </c>
      <c r="X48" s="24"/>
      <c r="Y48" s="42"/>
      <c r="Z48" s="33"/>
      <c r="AA48" s="33"/>
      <c r="AB48" s="41"/>
      <c r="AC48" s="24"/>
      <c r="AD48" s="42"/>
      <c r="AE48" s="33"/>
      <c r="AF48" s="33"/>
      <c r="AG48" s="41"/>
      <c r="AH48" s="23"/>
      <c r="AI48" s="42">
        <f t="shared" si="29"/>
        <v>-4.2668775362853295E-2</v>
      </c>
      <c r="AJ48" s="33">
        <f t="shared" si="29"/>
        <v>-4.2757703787878132E-2</v>
      </c>
      <c r="AK48" s="33">
        <f t="shared" si="29"/>
        <v>-4.5102805372780441E-2</v>
      </c>
      <c r="AL48" s="41">
        <f t="shared" si="29"/>
        <v>-2.878136075531601E-2</v>
      </c>
      <c r="AM48" s="33"/>
      <c r="AN48" s="42">
        <f t="shared" si="30"/>
        <v>-4.2668775362853295E-2</v>
      </c>
      <c r="AO48" s="33">
        <f t="shared" si="30"/>
        <v>-4.2757703787878132E-2</v>
      </c>
      <c r="AP48" s="33">
        <f t="shared" si="30"/>
        <v>-4.5102805372780441E-2</v>
      </c>
      <c r="AQ48" s="41">
        <f t="shared" si="30"/>
        <v>-2.878136075531601E-2</v>
      </c>
      <c r="AR48" s="23"/>
      <c r="AS48" s="56">
        <f t="shared" si="6"/>
        <v>18.206243909656369</v>
      </c>
      <c r="AT48" s="29">
        <f t="shared" si="7"/>
        <v>18.282212332119279</v>
      </c>
      <c r="AU48" s="29">
        <f t="shared" si="8"/>
        <v>20.342630524949122</v>
      </c>
      <c r="AV48" s="55">
        <f t="shared" si="9"/>
        <v>8.2836672692764459</v>
      </c>
      <c r="AW48" s="23"/>
      <c r="AX48" s="42">
        <f t="shared" si="10"/>
        <v>-1.3887414607537285E-2</v>
      </c>
      <c r="AY48" s="33">
        <f t="shared" si="11"/>
        <v>-1.3976343032562122E-2</v>
      </c>
      <c r="AZ48" s="33">
        <f t="shared" si="12"/>
        <v>-1.6321444617464431E-2</v>
      </c>
      <c r="BA48" s="54"/>
      <c r="BB48" s="23"/>
      <c r="BC48" s="42">
        <f>(O48-(MAX($O$3:O48)))/(MAX($O$3:O48))</f>
        <v>-4.2668775362853281E-2</v>
      </c>
      <c r="BD48" s="33">
        <f>(P48-(MAX($P$3:P48)))/(MAX($P$3:P48))</f>
        <v>-4.2757703787878132E-2</v>
      </c>
      <c r="BE48" s="33">
        <f>(Q48-(MAX($Q$3:Q48)))/(MAX($Q$3:Q48))</f>
        <v>-4.5102805372780476E-2</v>
      </c>
      <c r="BF48" s="41">
        <f>(R48-(MAX($R$3:R48)))/(MAX($R$3:R48))</f>
        <v>-2.8781360755316031E-2</v>
      </c>
      <c r="BG48" s="23"/>
      <c r="BH48" s="42">
        <f t="shared" si="13"/>
        <v>0</v>
      </c>
      <c r="BI48" s="33">
        <f t="shared" si="14"/>
        <v>0</v>
      </c>
      <c r="BJ48" s="33">
        <f t="shared" si="22"/>
        <v>0</v>
      </c>
      <c r="BK48" s="41">
        <f t="shared" si="15"/>
        <v>0</v>
      </c>
      <c r="BL48" s="23"/>
      <c r="BM48" s="36">
        <f t="shared" si="31"/>
        <v>230.27095814447256</v>
      </c>
      <c r="BN48" s="35">
        <f t="shared" si="31"/>
        <v>231.75806615966809</v>
      </c>
      <c r="BO48" s="35">
        <f t="shared" si="31"/>
        <v>217.34536833984876</v>
      </c>
      <c r="BP48" s="37">
        <f t="shared" si="31"/>
        <v>181.88895761502314</v>
      </c>
      <c r="BQ48" s="23"/>
      <c r="BR48" s="42">
        <f t="shared" si="17"/>
        <v>0</v>
      </c>
      <c r="BS48" s="33">
        <f t="shared" si="18"/>
        <v>0</v>
      </c>
      <c r="BT48" s="33">
        <f t="shared" si="23"/>
        <v>0</v>
      </c>
      <c r="BU48" s="41">
        <f t="shared" si="19"/>
        <v>0</v>
      </c>
      <c r="BV48" s="23"/>
      <c r="BW48" s="36">
        <f t="shared" si="32"/>
        <v>94.203195117597986</v>
      </c>
      <c r="BX48" s="35">
        <f t="shared" si="32"/>
        <v>94.38385624485629</v>
      </c>
      <c r="BY48" s="35">
        <f t="shared" si="32"/>
        <v>92.357477655619661</v>
      </c>
      <c r="BZ48" s="37">
        <f t="shared" si="32"/>
        <v>91.64217673554495</v>
      </c>
    </row>
    <row r="49" spans="1:78" s="64" customFormat="1">
      <c r="A49" s="66" t="s">
        <v>2</v>
      </c>
      <c r="B49" s="65">
        <f>EOMONTH($C$6,-3)</f>
        <v>44196</v>
      </c>
      <c r="C49" s="194">
        <f t="shared" si="33"/>
        <v>79363</v>
      </c>
      <c r="D49" s="194">
        <f t="shared" si="34"/>
        <v>83108</v>
      </c>
      <c r="E49" s="194">
        <f t="shared" si="35"/>
        <v>0</v>
      </c>
      <c r="F49" s="194">
        <f t="shared" si="36"/>
        <v>65573.162785046399</v>
      </c>
      <c r="G49" s="174"/>
      <c r="H49" s="166">
        <f t="shared" si="21"/>
        <v>38898</v>
      </c>
      <c r="I49" s="101"/>
      <c r="J49" s="102">
        <f t="shared" si="24"/>
        <v>1.5259944523990931E-3</v>
      </c>
      <c r="K49" s="103">
        <f t="shared" si="24"/>
        <v>2.0159227726197493E-3</v>
      </c>
      <c r="L49" s="103">
        <f t="shared" si="24"/>
        <v>2.2636271641429673E-4</v>
      </c>
      <c r="M49" s="104">
        <f t="shared" si="0"/>
        <v>1.3555735160919458E-3</v>
      </c>
      <c r="N49" s="100"/>
      <c r="O49" s="231">
        <v>21061</v>
      </c>
      <c r="P49" s="238">
        <v>21253.89</v>
      </c>
      <c r="Q49" s="238">
        <v>19442.23</v>
      </c>
      <c r="R49" s="350">
        <v>16428.580000000002</v>
      </c>
      <c r="S49" s="100"/>
      <c r="T49" s="105">
        <f t="shared" si="1"/>
        <v>1.1061000000000001</v>
      </c>
      <c r="U49" s="106">
        <f t="shared" si="28"/>
        <v>1.125389</v>
      </c>
      <c r="V49" s="106">
        <f t="shared" si="28"/>
        <v>0.94422299999999992</v>
      </c>
      <c r="W49" s="107">
        <f t="shared" si="3"/>
        <v>0.64285800000000015</v>
      </c>
      <c r="X49" s="100"/>
      <c r="Y49" s="102">
        <f>(O49-O46)/O46</f>
        <v>-2.9100702278139687E-2</v>
      </c>
      <c r="Z49" s="103">
        <f>(P49-P46)/P46</f>
        <v>-2.8358954056419004E-2</v>
      </c>
      <c r="AA49" s="103">
        <f>(Q49-Q46)/Q46</f>
        <v>-3.1446481350758067E-2</v>
      </c>
      <c r="AB49" s="104">
        <f>(R49-R46)/R46</f>
        <v>-1.4405442536010544E-2</v>
      </c>
      <c r="AC49" s="100"/>
      <c r="AD49" s="102"/>
      <c r="AE49" s="103"/>
      <c r="AF49" s="103"/>
      <c r="AG49" s="104"/>
      <c r="AH49" s="99"/>
      <c r="AI49" s="102">
        <f t="shared" si="29"/>
        <v>1.5259944523990931E-3</v>
      </c>
      <c r="AJ49" s="103">
        <f t="shared" si="29"/>
        <v>2.0159227726197493E-3</v>
      </c>
      <c r="AK49" s="103">
        <f t="shared" si="29"/>
        <v>2.2636271641429673E-4</v>
      </c>
      <c r="AL49" s="104">
        <f t="shared" si="29"/>
        <v>1.3555735160919458E-3</v>
      </c>
      <c r="AM49" s="103"/>
      <c r="AN49" s="102">
        <f t="shared" si="30"/>
        <v>0</v>
      </c>
      <c r="AO49" s="103">
        <f t="shared" si="30"/>
        <v>0</v>
      </c>
      <c r="AP49" s="103">
        <f t="shared" si="30"/>
        <v>0</v>
      </c>
      <c r="AQ49" s="104">
        <f t="shared" si="30"/>
        <v>0</v>
      </c>
      <c r="AR49" s="99"/>
      <c r="AS49" s="108">
        <f t="shared" si="6"/>
        <v>0</v>
      </c>
      <c r="AT49" s="109">
        <f t="shared" si="7"/>
        <v>0</v>
      </c>
      <c r="AU49" s="109">
        <f t="shared" si="8"/>
        <v>0</v>
      </c>
      <c r="AV49" s="110">
        <f t="shared" si="9"/>
        <v>0</v>
      </c>
      <c r="AW49" s="99"/>
      <c r="AX49" s="102">
        <f t="shared" si="10"/>
        <v>1.7042093630714739E-4</v>
      </c>
      <c r="AY49" s="103">
        <f t="shared" si="11"/>
        <v>6.6034925652780352E-4</v>
      </c>
      <c r="AZ49" s="103">
        <f t="shared" si="12"/>
        <v>-1.129210799677649E-3</v>
      </c>
      <c r="BA49" s="111"/>
      <c r="BB49" s="99"/>
      <c r="BC49" s="102">
        <f>(O49-(MAX($O$3:O49)))/(MAX($O$3:O49))</f>
        <v>-4.1207893224948548E-2</v>
      </c>
      <c r="BD49" s="103">
        <f>(P49-(MAX($P$3:P49)))/(MAX($P$3:P49))</f>
        <v>-4.0827977244029277E-2</v>
      </c>
      <c r="BE49" s="103">
        <f>(Q49-(MAX($Q$3:Q49)))/(MAX($Q$3:Q49))</f>
        <v>-4.4886652249908343E-2</v>
      </c>
      <c r="BF49" s="104">
        <f>(R49-(MAX($R$3:R49)))/(MAX($R$3:R49))</f>
        <v>-2.7464802489620983E-2</v>
      </c>
      <c r="BG49" s="99"/>
      <c r="BH49" s="102">
        <f t="shared" si="13"/>
        <v>0</v>
      </c>
      <c r="BI49" s="103">
        <f t="shared" si="14"/>
        <v>0</v>
      </c>
      <c r="BJ49" s="103">
        <f t="shared" si="22"/>
        <v>0</v>
      </c>
      <c r="BK49" s="104">
        <f t="shared" si="15"/>
        <v>0</v>
      </c>
      <c r="BL49" s="99"/>
      <c r="BM49" s="112">
        <f t="shared" si="31"/>
        <v>230.27095814447256</v>
      </c>
      <c r="BN49" s="113">
        <f t="shared" si="31"/>
        <v>231.75806615966809</v>
      </c>
      <c r="BO49" s="113">
        <f t="shared" si="31"/>
        <v>217.34536833984876</v>
      </c>
      <c r="BP49" s="114">
        <f t="shared" si="31"/>
        <v>181.88895761502314</v>
      </c>
      <c r="BQ49" s="99"/>
      <c r="BR49" s="102">
        <f t="shared" si="17"/>
        <v>-2.9100702278139687E-2</v>
      </c>
      <c r="BS49" s="103">
        <f t="shared" si="18"/>
        <v>-2.8358954056419004E-2</v>
      </c>
      <c r="BT49" s="103">
        <f t="shared" si="23"/>
        <v>-3.1446481350758067E-2</v>
      </c>
      <c r="BU49" s="104">
        <f t="shared" si="19"/>
        <v>-1.4405442536010544E-2</v>
      </c>
      <c r="BV49" s="99"/>
      <c r="BW49" s="112">
        <f t="shared" si="32"/>
        <v>91.461815982831268</v>
      </c>
      <c r="BX49" s="113">
        <f t="shared" si="32"/>
        <v>91.707228801940758</v>
      </c>
      <c r="BY49" s="113">
        <f t="shared" si="32"/>
        <v>89.453159956919151</v>
      </c>
      <c r="BZ49" s="114">
        <f t="shared" si="32"/>
        <v>90.322030624706144</v>
      </c>
    </row>
    <row r="50" spans="1:78">
      <c r="A50" s="66" t="s">
        <v>1</v>
      </c>
      <c r="B50" s="65">
        <f>EOMONTH($C$6,-1)</f>
        <v>44255</v>
      </c>
      <c r="C50" s="194">
        <f t="shared" si="33"/>
        <v>83485</v>
      </c>
      <c r="D50" s="194">
        <f t="shared" si="34"/>
        <v>87470</v>
      </c>
      <c r="E50" s="194">
        <f t="shared" si="35"/>
        <v>0</v>
      </c>
      <c r="F50" s="194">
        <f t="shared" si="36"/>
        <v>66701.014255245871</v>
      </c>
      <c r="H50" s="167">
        <f t="shared" si="21"/>
        <v>38929</v>
      </c>
      <c r="I50" s="60"/>
      <c r="J50" s="42">
        <f t="shared" si="24"/>
        <v>-3.5042970419258412E-2</v>
      </c>
      <c r="K50" s="33">
        <f t="shared" si="24"/>
        <v>-3.521143658878445E-2</v>
      </c>
      <c r="L50" s="33">
        <f t="shared" si="24"/>
        <v>-2.8519362233653256E-2</v>
      </c>
      <c r="M50" s="41">
        <f t="shared" si="0"/>
        <v>6.1685185207727145E-3</v>
      </c>
      <c r="N50" s="24"/>
      <c r="O50" s="232">
        <v>20322.96</v>
      </c>
      <c r="P50" s="239">
        <v>20505.509999999998</v>
      </c>
      <c r="Q50" s="239">
        <v>18887.75</v>
      </c>
      <c r="R50" s="351">
        <v>16529.919999999998</v>
      </c>
      <c r="S50" s="24"/>
      <c r="T50" s="59">
        <f t="shared" si="1"/>
        <v>1.0322959999999999</v>
      </c>
      <c r="U50" s="58">
        <f t="shared" si="28"/>
        <v>1.0505509999999998</v>
      </c>
      <c r="V50" s="58">
        <f t="shared" si="28"/>
        <v>0.88877499999999998</v>
      </c>
      <c r="W50" s="57">
        <f t="shared" si="3"/>
        <v>0.65299199999999979</v>
      </c>
      <c r="X50" s="24"/>
      <c r="Y50" s="42"/>
      <c r="Z50" s="33"/>
      <c r="AA50" s="33"/>
      <c r="AB50" s="41"/>
      <c r="AC50" s="24"/>
      <c r="AD50" s="42"/>
      <c r="AE50" s="33"/>
      <c r="AF50" s="33"/>
      <c r="AG50" s="41"/>
      <c r="AH50" s="23"/>
      <c r="AI50" s="42">
        <f t="shared" si="29"/>
        <v>-3.5042970419258412E-2</v>
      </c>
      <c r="AJ50" s="33">
        <f t="shared" si="29"/>
        <v>-3.521143658878445E-2</v>
      </c>
      <c r="AK50" s="33">
        <f t="shared" si="29"/>
        <v>-2.8519362233653256E-2</v>
      </c>
      <c r="AL50" s="41">
        <f t="shared" si="29"/>
        <v>6.1685185207727145E-3</v>
      </c>
      <c r="AM50" s="33"/>
      <c r="AN50" s="42">
        <f t="shared" si="30"/>
        <v>-3.5042970419258412E-2</v>
      </c>
      <c r="AO50" s="33">
        <f t="shared" si="30"/>
        <v>-3.521143658878445E-2</v>
      </c>
      <c r="AP50" s="33">
        <f t="shared" si="30"/>
        <v>-2.8519362233653256E-2</v>
      </c>
      <c r="AQ50" s="41">
        <f t="shared" si="30"/>
        <v>0</v>
      </c>
      <c r="AR50" s="23"/>
      <c r="AS50" s="56">
        <f t="shared" si="6"/>
        <v>12.280097758050202</v>
      </c>
      <c r="AT50" s="29">
        <f t="shared" si="7"/>
        <v>12.398452666459884</v>
      </c>
      <c r="AU50" s="29">
        <f t="shared" si="8"/>
        <v>8.1335402221432762</v>
      </c>
      <c r="AV50" s="55">
        <f t="shared" si="9"/>
        <v>0</v>
      </c>
      <c r="AW50" s="23"/>
      <c r="AX50" s="42">
        <f t="shared" si="10"/>
        <v>-4.1211488940031127E-2</v>
      </c>
      <c r="AY50" s="33">
        <f t="shared" si="11"/>
        <v>-4.1379955109557165E-2</v>
      </c>
      <c r="AZ50" s="33">
        <f t="shared" si="12"/>
        <v>-3.468788075442597E-2</v>
      </c>
      <c r="BA50" s="54"/>
      <c r="BB50" s="23"/>
      <c r="BC50" s="42">
        <f>(O50-(MAX($O$3:O50)))/(MAX($O$3:O50))</f>
        <v>-7.4806816660885109E-2</v>
      </c>
      <c r="BD50" s="33">
        <f>(P50-(MAX($P$3:P50)))/(MAX($P$3:P50))</f>
        <v>-7.4601802101037312E-2</v>
      </c>
      <c r="BE50" s="33">
        <f>(Q50-(MAX($Q$3:Q50)))/(MAX($Q$3:Q50))</f>
        <v>-7.2125875788590393E-2</v>
      </c>
      <c r="BF50" s="41">
        <f>(R50-(MAX($R$3:R50)))/(MAX($R$3:R50))</f>
        <v>-2.146570111167484E-2</v>
      </c>
      <c r="BG50" s="23"/>
      <c r="BH50" s="42">
        <f t="shared" si="13"/>
        <v>0</v>
      </c>
      <c r="BI50" s="33">
        <f t="shared" si="14"/>
        <v>0</v>
      </c>
      <c r="BJ50" s="33">
        <f t="shared" si="22"/>
        <v>0</v>
      </c>
      <c r="BK50" s="41">
        <f t="shared" si="15"/>
        <v>0</v>
      </c>
      <c r="BL50" s="23"/>
      <c r="BM50" s="36">
        <f t="shared" si="31"/>
        <v>230.27095814447256</v>
      </c>
      <c r="BN50" s="35">
        <f t="shared" si="31"/>
        <v>231.75806615966809</v>
      </c>
      <c r="BO50" s="35">
        <f t="shared" si="31"/>
        <v>217.34536833984876</v>
      </c>
      <c r="BP50" s="37">
        <f t="shared" si="31"/>
        <v>181.88895761502314</v>
      </c>
      <c r="BQ50" s="23"/>
      <c r="BR50" s="42">
        <f t="shared" si="17"/>
        <v>0</v>
      </c>
      <c r="BS50" s="33">
        <f t="shared" si="18"/>
        <v>0</v>
      </c>
      <c r="BT50" s="33">
        <f t="shared" si="23"/>
        <v>0</v>
      </c>
      <c r="BU50" s="41">
        <f t="shared" si="19"/>
        <v>0</v>
      </c>
      <c r="BV50" s="23"/>
      <c r="BW50" s="36">
        <f t="shared" si="32"/>
        <v>91.461815982831268</v>
      </c>
      <c r="BX50" s="35">
        <f t="shared" si="32"/>
        <v>91.707228801940758</v>
      </c>
      <c r="BY50" s="35">
        <f t="shared" si="32"/>
        <v>89.453159956919151</v>
      </c>
      <c r="BZ50" s="37">
        <f t="shared" si="32"/>
        <v>90.322030624706144</v>
      </c>
    </row>
    <row r="51" spans="1:78">
      <c r="A51" s="66" t="s">
        <v>269</v>
      </c>
      <c r="B51" s="67">
        <v>44196</v>
      </c>
      <c r="C51" s="194">
        <f t="shared" si="33"/>
        <v>79363</v>
      </c>
      <c r="D51" s="194">
        <f t="shared" si="34"/>
        <v>83108</v>
      </c>
      <c r="E51" s="194">
        <f t="shared" si="35"/>
        <v>0</v>
      </c>
      <c r="F51" s="194">
        <f t="shared" si="36"/>
        <v>65573.162785046399</v>
      </c>
      <c r="H51" s="167">
        <f t="shared" si="21"/>
        <v>38960</v>
      </c>
      <c r="I51" s="60"/>
      <c r="J51" s="42">
        <f t="shared" si="24"/>
        <v>1.2631526116274383E-2</v>
      </c>
      <c r="K51" s="33">
        <f t="shared" si="24"/>
        <v>1.355586864213576E-2</v>
      </c>
      <c r="L51" s="33">
        <f t="shared" si="24"/>
        <v>1.1429100872258457E-2</v>
      </c>
      <c r="M51" s="41">
        <f t="shared" si="0"/>
        <v>2.3792613636363757E-2</v>
      </c>
      <c r="N51" s="24"/>
      <c r="O51" s="232">
        <v>20579.669999999998</v>
      </c>
      <c r="P51" s="239">
        <v>20783.48</v>
      </c>
      <c r="Q51" s="239">
        <v>19103.62</v>
      </c>
      <c r="R51" s="351">
        <v>16923.21</v>
      </c>
      <c r="S51" s="24"/>
      <c r="T51" s="59">
        <f t="shared" si="1"/>
        <v>1.0579669999999999</v>
      </c>
      <c r="U51" s="58">
        <f t="shared" si="28"/>
        <v>1.0783479999999999</v>
      </c>
      <c r="V51" s="58">
        <f t="shared" si="28"/>
        <v>0.91036199999999989</v>
      </c>
      <c r="W51" s="57">
        <f t="shared" si="3"/>
        <v>0.69232099999999996</v>
      </c>
      <c r="X51" s="24"/>
      <c r="Y51" s="42"/>
      <c r="Z51" s="33"/>
      <c r="AA51" s="33"/>
      <c r="AB51" s="41"/>
      <c r="AC51" s="24"/>
      <c r="AD51" s="42"/>
      <c r="AE51" s="33"/>
      <c r="AF51" s="33"/>
      <c r="AG51" s="41"/>
      <c r="AH51" s="23"/>
      <c r="AI51" s="42">
        <f t="shared" si="29"/>
        <v>1.2631526116274383E-2</v>
      </c>
      <c r="AJ51" s="33">
        <f t="shared" si="29"/>
        <v>1.355586864213576E-2</v>
      </c>
      <c r="AK51" s="33">
        <f t="shared" si="29"/>
        <v>1.1429100872258457E-2</v>
      </c>
      <c r="AL51" s="41">
        <f t="shared" si="29"/>
        <v>2.3792613636363757E-2</v>
      </c>
      <c r="AM51" s="33"/>
      <c r="AN51" s="42">
        <f t="shared" si="30"/>
        <v>0</v>
      </c>
      <c r="AO51" s="33">
        <f t="shared" si="30"/>
        <v>0</v>
      </c>
      <c r="AP51" s="33">
        <f t="shared" si="30"/>
        <v>0</v>
      </c>
      <c r="AQ51" s="41">
        <f t="shared" si="30"/>
        <v>0</v>
      </c>
      <c r="AR51" s="23"/>
      <c r="AS51" s="56">
        <f t="shared" si="6"/>
        <v>0</v>
      </c>
      <c r="AT51" s="29">
        <f t="shared" si="7"/>
        <v>0</v>
      </c>
      <c r="AU51" s="29">
        <f t="shared" si="8"/>
        <v>0</v>
      </c>
      <c r="AV51" s="55">
        <f t="shared" si="9"/>
        <v>0</v>
      </c>
      <c r="AW51" s="23"/>
      <c r="AX51" s="42">
        <f t="shared" si="10"/>
        <v>-1.1161087520089374E-2</v>
      </c>
      <c r="AY51" s="33">
        <f t="shared" si="11"/>
        <v>-1.0236744994227998E-2</v>
      </c>
      <c r="AZ51" s="33">
        <f t="shared" si="12"/>
        <v>-1.23635127641053E-2</v>
      </c>
      <c r="BA51" s="54"/>
      <c r="BB51" s="23"/>
      <c r="BC51" s="42">
        <f>(O51-(MAX($O$3:O51)))/(MAX($O$3:O51))</f>
        <v>-6.3120214802938057E-2</v>
      </c>
      <c r="BD51" s="33">
        <f>(P51-(MAX($P$3:P51)))/(MAX($P$3:P51))</f>
        <v>-6.2057225688649818E-2</v>
      </c>
      <c r="BE51" s="33">
        <f>(Q51-(MAX($Q$3:Q51)))/(MAX($Q$3:Q51))</f>
        <v>-6.1521108826219757E-2</v>
      </c>
      <c r="BF51" s="41">
        <f>(R51-(MAX($R$3:R51)))/(MAX($R$3:R51))</f>
        <v>0</v>
      </c>
      <c r="BG51" s="23"/>
      <c r="BH51" s="42">
        <f t="shared" si="13"/>
        <v>0</v>
      </c>
      <c r="BI51" s="33">
        <f t="shared" si="14"/>
        <v>0</v>
      </c>
      <c r="BJ51" s="33">
        <f t="shared" si="22"/>
        <v>0</v>
      </c>
      <c r="BK51" s="41">
        <f t="shared" si="15"/>
        <v>0</v>
      </c>
      <c r="BL51" s="23"/>
      <c r="BM51" s="36">
        <f t="shared" si="31"/>
        <v>230.27095814447256</v>
      </c>
      <c r="BN51" s="35">
        <f t="shared" si="31"/>
        <v>231.75806615966809</v>
      </c>
      <c r="BO51" s="35">
        <f t="shared" si="31"/>
        <v>217.34536833984876</v>
      </c>
      <c r="BP51" s="37">
        <f t="shared" si="31"/>
        <v>181.88895761502314</v>
      </c>
      <c r="BQ51" s="23"/>
      <c r="BR51" s="42">
        <f t="shared" si="17"/>
        <v>0</v>
      </c>
      <c r="BS51" s="33">
        <f t="shared" si="18"/>
        <v>0</v>
      </c>
      <c r="BT51" s="33">
        <f t="shared" si="23"/>
        <v>0</v>
      </c>
      <c r="BU51" s="41">
        <f t="shared" si="19"/>
        <v>0</v>
      </c>
      <c r="BV51" s="23"/>
      <c r="BW51" s="36">
        <f t="shared" si="32"/>
        <v>91.461815982831268</v>
      </c>
      <c r="BX51" s="35">
        <f t="shared" si="32"/>
        <v>91.707228801940758</v>
      </c>
      <c r="BY51" s="35">
        <f t="shared" si="32"/>
        <v>89.453159956919151</v>
      </c>
      <c r="BZ51" s="37">
        <f t="shared" si="32"/>
        <v>90.322030624706144</v>
      </c>
    </row>
    <row r="52" spans="1:78" s="64" customFormat="1">
      <c r="A52" s="217" t="s">
        <v>0</v>
      </c>
      <c r="B52" s="216">
        <f>C6</f>
        <v>44286</v>
      </c>
      <c r="C52" s="194">
        <f t="shared" si="33"/>
        <v>84040</v>
      </c>
      <c r="D52" s="194">
        <f t="shared" si="34"/>
        <v>88076</v>
      </c>
      <c r="E52" s="194">
        <f t="shared" si="35"/>
        <v>0</v>
      </c>
      <c r="F52" s="194">
        <f t="shared" si="36"/>
        <v>69622.22224043883</v>
      </c>
      <c r="G52" s="174"/>
      <c r="H52" s="166">
        <f t="shared" si="21"/>
        <v>38990</v>
      </c>
      <c r="I52" s="101"/>
      <c r="J52" s="102">
        <f t="shared" si="24"/>
        <v>3.6380563925466625E-3</v>
      </c>
      <c r="K52" s="103">
        <f t="shared" si="24"/>
        <v>3.086586077018838E-3</v>
      </c>
      <c r="L52" s="103">
        <f t="shared" si="24"/>
        <v>6.7290911356068239E-3</v>
      </c>
      <c r="M52" s="104">
        <f t="shared" si="0"/>
        <v>2.5770524622692914E-2</v>
      </c>
      <c r="N52" s="100"/>
      <c r="O52" s="231">
        <v>20654.54</v>
      </c>
      <c r="P52" s="238">
        <v>20847.63</v>
      </c>
      <c r="Q52" s="238">
        <v>19232.169999999998</v>
      </c>
      <c r="R52" s="350">
        <v>17359.330000000002</v>
      </c>
      <c r="S52" s="100"/>
      <c r="T52" s="105">
        <f t="shared" si="1"/>
        <v>1.0654540000000001</v>
      </c>
      <c r="U52" s="106">
        <f t="shared" si="28"/>
        <v>1.0847630000000001</v>
      </c>
      <c r="V52" s="106">
        <f t="shared" si="28"/>
        <v>0.92321699999999984</v>
      </c>
      <c r="W52" s="107">
        <f t="shared" si="3"/>
        <v>0.73593300000000017</v>
      </c>
      <c r="X52" s="100"/>
      <c r="Y52" s="102">
        <f>(O52-O49)/O49</f>
        <v>-1.9299178576515794E-2</v>
      </c>
      <c r="Z52" s="103">
        <f>(P52-P49)/P49</f>
        <v>-1.9114618547475235E-2</v>
      </c>
      <c r="AA52" s="103">
        <f>(Q52-Q49)/Q49</f>
        <v>-1.0804316171550348E-2</v>
      </c>
      <c r="AB52" s="104">
        <f>(R52-R49)/R49</f>
        <v>5.6654318267312202E-2</v>
      </c>
      <c r="AC52" s="100"/>
      <c r="AD52" s="102"/>
      <c r="AE52" s="103"/>
      <c r="AF52" s="103"/>
      <c r="AG52" s="104"/>
      <c r="AH52" s="99"/>
      <c r="AI52" s="102">
        <f t="shared" si="29"/>
        <v>3.6380563925466625E-3</v>
      </c>
      <c r="AJ52" s="103">
        <f t="shared" si="29"/>
        <v>3.086586077018838E-3</v>
      </c>
      <c r="AK52" s="103">
        <f t="shared" si="29"/>
        <v>6.7290911356068239E-3</v>
      </c>
      <c r="AL52" s="104">
        <f t="shared" si="29"/>
        <v>2.5770524622692914E-2</v>
      </c>
      <c r="AM52" s="103"/>
      <c r="AN52" s="102">
        <f t="shared" si="30"/>
        <v>0</v>
      </c>
      <c r="AO52" s="103">
        <f t="shared" si="30"/>
        <v>0</v>
      </c>
      <c r="AP52" s="103">
        <f t="shared" si="30"/>
        <v>0</v>
      </c>
      <c r="AQ52" s="104">
        <f t="shared" si="30"/>
        <v>0</v>
      </c>
      <c r="AR52" s="99"/>
      <c r="AS52" s="108">
        <f t="shared" si="6"/>
        <v>0</v>
      </c>
      <c r="AT52" s="109">
        <f t="shared" si="7"/>
        <v>0</v>
      </c>
      <c r="AU52" s="109">
        <f t="shared" si="8"/>
        <v>0</v>
      </c>
      <c r="AV52" s="110">
        <f t="shared" si="9"/>
        <v>0</v>
      </c>
      <c r="AW52" s="99"/>
      <c r="AX52" s="102">
        <f t="shared" si="10"/>
        <v>-2.2132468230146252E-2</v>
      </c>
      <c r="AY52" s="103">
        <f t="shared" si="11"/>
        <v>-2.2683938545674076E-2</v>
      </c>
      <c r="AZ52" s="103">
        <f t="shared" si="12"/>
        <v>-1.904143348708609E-2</v>
      </c>
      <c r="BA52" s="111"/>
      <c r="BB52" s="99"/>
      <c r="BC52" s="102">
        <f>(O52-(MAX($O$3:O52)))/(MAX($O$3:O52))</f>
        <v>-5.9711793311354067E-2</v>
      </c>
      <c r="BD52" s="103">
        <f>(P52-(MAX($P$3:P52)))/(MAX($P$3:P52))</f>
        <v>-5.9162184580419892E-2</v>
      </c>
      <c r="BE52" s="103">
        <f>(Q52-(MAX($Q$3:Q52)))/(MAX($Q$3:Q52))</f>
        <v>-5.5205998838668245E-2</v>
      </c>
      <c r="BF52" s="104">
        <f>(R52-(MAX($R$3:R52)))/(MAX($R$3:R52))</f>
        <v>0</v>
      </c>
      <c r="BG52" s="99"/>
      <c r="BH52" s="102">
        <f t="shared" si="13"/>
        <v>-1.9299178576515794E-2</v>
      </c>
      <c r="BI52" s="103">
        <f t="shared" si="14"/>
        <v>-1.9114618547475235E-2</v>
      </c>
      <c r="BJ52" s="103">
        <f t="shared" si="22"/>
        <v>-1.0804316171550348E-2</v>
      </c>
      <c r="BK52" s="104">
        <f t="shared" si="15"/>
        <v>5.6654318267312202E-2</v>
      </c>
      <c r="BL52" s="99"/>
      <c r="BM52" s="112">
        <f t="shared" ref="BM52:BP67" si="37">BM51*(1+BH52)</f>
        <v>225.82691780225699</v>
      </c>
      <c r="BN52" s="113">
        <f t="shared" si="37"/>
        <v>227.3280991297255</v>
      </c>
      <c r="BO52" s="113">
        <f t="shared" si="37"/>
        <v>214.99710026188296</v>
      </c>
      <c r="BP52" s="114">
        <f t="shared" si="37"/>
        <v>192.19375250905435</v>
      </c>
      <c r="BQ52" s="99"/>
      <c r="BR52" s="102">
        <f t="shared" si="17"/>
        <v>0</v>
      </c>
      <c r="BS52" s="103">
        <f t="shared" si="18"/>
        <v>0</v>
      </c>
      <c r="BT52" s="103">
        <f t="shared" si="23"/>
        <v>0</v>
      </c>
      <c r="BU52" s="104">
        <f t="shared" si="19"/>
        <v>0</v>
      </c>
      <c r="BV52" s="99"/>
      <c r="BW52" s="112">
        <f t="shared" ref="BW52:BZ67" si="38">BW51*(1+BR52)</f>
        <v>91.461815982831268</v>
      </c>
      <c r="BX52" s="113">
        <f t="shared" si="38"/>
        <v>91.707228801940758</v>
      </c>
      <c r="BY52" s="113">
        <f t="shared" si="38"/>
        <v>89.453159956919151</v>
      </c>
      <c r="BZ52" s="114">
        <f t="shared" si="38"/>
        <v>90.322030624706144</v>
      </c>
    </row>
    <row r="53" spans="1:78" outlineLevel="1">
      <c r="B53" s="173"/>
      <c r="C53" s="195"/>
      <c r="D53" s="195"/>
      <c r="E53" s="195"/>
      <c r="F53" s="195"/>
      <c r="H53" s="167">
        <f t="shared" si="21"/>
        <v>39021</v>
      </c>
      <c r="I53" s="60"/>
      <c r="J53" s="42">
        <f t="shared" si="24"/>
        <v>3.1072103276083451E-2</v>
      </c>
      <c r="K53" s="33">
        <f t="shared" si="24"/>
        <v>3.1794981012229995E-2</v>
      </c>
      <c r="L53" s="33">
        <f t="shared" si="24"/>
        <v>4.1569932046150004E-2</v>
      </c>
      <c r="M53" s="41">
        <f t="shared" si="0"/>
        <v>3.2585935056249182E-2</v>
      </c>
      <c r="N53" s="24"/>
      <c r="O53" s="232">
        <v>21296.32</v>
      </c>
      <c r="P53" s="239">
        <v>21510.48</v>
      </c>
      <c r="Q53" s="239">
        <v>20031.650000000001</v>
      </c>
      <c r="R53" s="351">
        <v>17925</v>
      </c>
      <c r="S53" s="24"/>
      <c r="T53" s="59">
        <f t="shared" si="1"/>
        <v>1.129632</v>
      </c>
      <c r="U53" s="58">
        <f t="shared" si="28"/>
        <v>1.1510479999999998</v>
      </c>
      <c r="V53" s="58">
        <f t="shared" si="28"/>
        <v>1.0031650000000001</v>
      </c>
      <c r="W53" s="57">
        <f t="shared" si="3"/>
        <v>0.79249999999999998</v>
      </c>
      <c r="X53" s="24"/>
      <c r="Y53" s="42"/>
      <c r="Z53" s="33"/>
      <c r="AA53" s="33"/>
      <c r="AB53" s="41"/>
      <c r="AC53" s="24"/>
      <c r="AD53" s="42"/>
      <c r="AE53" s="33"/>
      <c r="AF53" s="33"/>
      <c r="AG53" s="41"/>
      <c r="AH53" s="23"/>
      <c r="AI53" s="42">
        <f t="shared" si="29"/>
        <v>3.1072103276083451E-2</v>
      </c>
      <c r="AJ53" s="33">
        <f t="shared" si="29"/>
        <v>3.1794981012229995E-2</v>
      </c>
      <c r="AK53" s="33">
        <f t="shared" si="29"/>
        <v>4.1569932046150004E-2</v>
      </c>
      <c r="AL53" s="41">
        <f t="shared" si="29"/>
        <v>3.2585935056249182E-2</v>
      </c>
      <c r="AM53" s="33"/>
      <c r="AN53" s="42">
        <f t="shared" si="30"/>
        <v>0</v>
      </c>
      <c r="AO53" s="33">
        <f t="shared" si="30"/>
        <v>0</v>
      </c>
      <c r="AP53" s="33">
        <f t="shared" si="30"/>
        <v>0</v>
      </c>
      <c r="AQ53" s="41">
        <f t="shared" si="30"/>
        <v>0</v>
      </c>
      <c r="AR53" s="23"/>
      <c r="AS53" s="56">
        <f t="shared" si="6"/>
        <v>0</v>
      </c>
      <c r="AT53" s="29">
        <f t="shared" si="7"/>
        <v>0</v>
      </c>
      <c r="AU53" s="29">
        <f t="shared" si="8"/>
        <v>0</v>
      </c>
      <c r="AV53" s="55">
        <f t="shared" si="9"/>
        <v>0</v>
      </c>
      <c r="AW53" s="23"/>
      <c r="AX53" s="42">
        <f t="shared" si="10"/>
        <v>-1.5138317801657308E-3</v>
      </c>
      <c r="AY53" s="33">
        <f t="shared" si="11"/>
        <v>-7.9095404401918756E-4</v>
      </c>
      <c r="AZ53" s="33">
        <f t="shared" si="12"/>
        <v>8.9839969899008221E-3</v>
      </c>
      <c r="BA53" s="54"/>
      <c r="BB53" s="23"/>
      <c r="BC53" s="42">
        <f>(O53-(MAX($O$3:O53)))/(MAX($O$3:O53))</f>
        <v>-3.049506104384106E-2</v>
      </c>
      <c r="BD53" s="33">
        <f>(P53-(MAX($P$3:P53)))/(MAX($P$3:P53))</f>
        <v>-2.9248264103566301E-2</v>
      </c>
      <c r="BE53" s="33">
        <f>(Q53-(MAX($Q$3:Q53)))/(MAX($Q$3:Q53))</f>
        <v>-1.593097641278159E-2</v>
      </c>
      <c r="BF53" s="41">
        <f>(R53-(MAX($R$3:R53)))/(MAX($R$3:R53))</f>
        <v>0</v>
      </c>
      <c r="BG53" s="23"/>
      <c r="BH53" s="42">
        <f t="shared" si="13"/>
        <v>0</v>
      </c>
      <c r="BI53" s="33">
        <f t="shared" si="14"/>
        <v>0</v>
      </c>
      <c r="BJ53" s="33">
        <f t="shared" si="22"/>
        <v>0</v>
      </c>
      <c r="BK53" s="41">
        <f t="shared" si="15"/>
        <v>0</v>
      </c>
      <c r="BL53" s="23"/>
      <c r="BM53" s="36">
        <f t="shared" si="37"/>
        <v>225.82691780225699</v>
      </c>
      <c r="BN53" s="35">
        <f t="shared" si="37"/>
        <v>227.3280991297255</v>
      </c>
      <c r="BO53" s="35">
        <f t="shared" si="37"/>
        <v>214.99710026188296</v>
      </c>
      <c r="BP53" s="37">
        <f t="shared" si="37"/>
        <v>192.19375250905435</v>
      </c>
      <c r="BQ53" s="23"/>
      <c r="BR53" s="42">
        <f t="shared" si="17"/>
        <v>0</v>
      </c>
      <c r="BS53" s="33">
        <f t="shared" si="18"/>
        <v>0</v>
      </c>
      <c r="BT53" s="33">
        <f t="shared" si="23"/>
        <v>0</v>
      </c>
      <c r="BU53" s="41">
        <f t="shared" si="19"/>
        <v>0</v>
      </c>
      <c r="BV53" s="23"/>
      <c r="BW53" s="36">
        <f t="shared" si="38"/>
        <v>91.461815982831268</v>
      </c>
      <c r="BX53" s="35">
        <f t="shared" si="38"/>
        <v>91.707228801940758</v>
      </c>
      <c r="BY53" s="35">
        <f t="shared" si="38"/>
        <v>89.453159956919151</v>
      </c>
      <c r="BZ53" s="37">
        <f t="shared" si="38"/>
        <v>90.322030624706144</v>
      </c>
    </row>
    <row r="54" spans="1:78" outlineLevel="1">
      <c r="C54" s="219"/>
      <c r="D54" s="220"/>
      <c r="H54" s="167">
        <f t="shared" si="21"/>
        <v>39051</v>
      </c>
      <c r="I54" s="60"/>
      <c r="J54" s="42">
        <f t="shared" si="24"/>
        <v>4.1687484034800493E-2</v>
      </c>
      <c r="K54" s="33">
        <f t="shared" si="24"/>
        <v>4.1749417028350777E-2</v>
      </c>
      <c r="L54" s="33">
        <f t="shared" si="24"/>
        <v>3.2175582141261483E-2</v>
      </c>
      <c r="M54" s="41">
        <f t="shared" si="0"/>
        <v>1.901589958158989E-2</v>
      </c>
      <c r="N54" s="24"/>
      <c r="O54" s="232">
        <v>22184.11</v>
      </c>
      <c r="P54" s="239">
        <v>22408.53</v>
      </c>
      <c r="Q54" s="239">
        <v>20676.18</v>
      </c>
      <c r="R54" s="351">
        <v>18265.86</v>
      </c>
      <c r="S54" s="24"/>
      <c r="T54" s="59">
        <f t="shared" si="1"/>
        <v>1.2184110000000001</v>
      </c>
      <c r="U54" s="58">
        <f t="shared" si="28"/>
        <v>1.240853</v>
      </c>
      <c r="V54" s="58">
        <f t="shared" si="28"/>
        <v>1.067618</v>
      </c>
      <c r="W54" s="57">
        <f t="shared" si="3"/>
        <v>0.82658600000000004</v>
      </c>
      <c r="X54" s="24"/>
      <c r="Y54" s="42"/>
      <c r="Z54" s="33"/>
      <c r="AA54" s="33"/>
      <c r="AB54" s="41"/>
      <c r="AC54" s="24"/>
      <c r="AD54" s="42"/>
      <c r="AE54" s="33"/>
      <c r="AF54" s="33"/>
      <c r="AG54" s="41"/>
      <c r="AH54" s="23"/>
      <c r="AI54" s="42">
        <f t="shared" si="29"/>
        <v>4.1687484034800493E-2</v>
      </c>
      <c r="AJ54" s="33">
        <f t="shared" si="29"/>
        <v>4.1749417028350777E-2</v>
      </c>
      <c r="AK54" s="33">
        <f t="shared" si="29"/>
        <v>3.2175582141261483E-2</v>
      </c>
      <c r="AL54" s="41">
        <f t="shared" si="29"/>
        <v>1.901589958158989E-2</v>
      </c>
      <c r="AM54" s="33"/>
      <c r="AN54" s="42">
        <f t="shared" si="30"/>
        <v>0</v>
      </c>
      <c r="AO54" s="33">
        <f t="shared" si="30"/>
        <v>0</v>
      </c>
      <c r="AP54" s="33">
        <f t="shared" si="30"/>
        <v>0</v>
      </c>
      <c r="AQ54" s="41">
        <f t="shared" si="30"/>
        <v>0</v>
      </c>
      <c r="AR54" s="23"/>
      <c r="AS54" s="56">
        <f t="shared" si="6"/>
        <v>0</v>
      </c>
      <c r="AT54" s="29">
        <f t="shared" si="7"/>
        <v>0</v>
      </c>
      <c r="AU54" s="29">
        <f t="shared" si="8"/>
        <v>0</v>
      </c>
      <c r="AV54" s="55">
        <f t="shared" si="9"/>
        <v>0</v>
      </c>
      <c r="AW54" s="23"/>
      <c r="AX54" s="42">
        <f t="shared" si="10"/>
        <v>2.2671584453210603E-2</v>
      </c>
      <c r="AY54" s="33">
        <f t="shared" si="11"/>
        <v>2.2733517446760887E-2</v>
      </c>
      <c r="AZ54" s="33">
        <f t="shared" si="12"/>
        <v>1.3159682559671593E-2</v>
      </c>
      <c r="BA54" s="54"/>
      <c r="BB54" s="23"/>
      <c r="BC54" s="42">
        <f>(O54-(MAX($O$3:O54)))/(MAX($O$3:O54))</f>
        <v>0</v>
      </c>
      <c r="BD54" s="33">
        <f>(P54-(MAX($P$3:P54)))/(MAX($P$3:P54))</f>
        <v>0</v>
      </c>
      <c r="BE54" s="33">
        <f>(Q54-(MAX($Q$3:Q54)))/(MAX($Q$3:Q54))</f>
        <v>0</v>
      </c>
      <c r="BF54" s="41">
        <f>(R54-(MAX($R$3:R54)))/(MAX($R$3:R54))</f>
        <v>0</v>
      </c>
      <c r="BG54" s="23"/>
      <c r="BH54" s="42">
        <f t="shared" si="13"/>
        <v>0</v>
      </c>
      <c r="BI54" s="33">
        <f t="shared" si="14"/>
        <v>0</v>
      </c>
      <c r="BJ54" s="33">
        <f t="shared" si="22"/>
        <v>0</v>
      </c>
      <c r="BK54" s="41">
        <f t="shared" si="15"/>
        <v>0</v>
      </c>
      <c r="BL54" s="23"/>
      <c r="BM54" s="36">
        <f t="shared" si="37"/>
        <v>225.82691780225699</v>
      </c>
      <c r="BN54" s="35">
        <f t="shared" si="37"/>
        <v>227.3280991297255</v>
      </c>
      <c r="BO54" s="35">
        <f t="shared" si="37"/>
        <v>214.99710026188296</v>
      </c>
      <c r="BP54" s="37">
        <f t="shared" si="37"/>
        <v>192.19375250905435</v>
      </c>
      <c r="BQ54" s="23"/>
      <c r="BR54" s="42">
        <f t="shared" si="17"/>
        <v>0</v>
      </c>
      <c r="BS54" s="33">
        <f t="shared" si="18"/>
        <v>0</v>
      </c>
      <c r="BT54" s="33">
        <f t="shared" si="23"/>
        <v>0</v>
      </c>
      <c r="BU54" s="41">
        <f t="shared" si="19"/>
        <v>0</v>
      </c>
      <c r="BV54" s="23"/>
      <c r="BW54" s="36">
        <f t="shared" si="38"/>
        <v>91.461815982831268</v>
      </c>
      <c r="BX54" s="35">
        <f t="shared" si="38"/>
        <v>91.707228801940758</v>
      </c>
      <c r="BY54" s="35">
        <f t="shared" si="38"/>
        <v>89.453159956919151</v>
      </c>
      <c r="BZ54" s="37">
        <f t="shared" si="38"/>
        <v>90.322030624706144</v>
      </c>
    </row>
    <row r="55" spans="1:78" s="40" customFormat="1" ht="15.75" outlineLevel="1" thickBot="1">
      <c r="A55" s="221"/>
      <c r="B55" s="222"/>
      <c r="C55" s="223"/>
      <c r="D55" s="73"/>
      <c r="E55" s="91"/>
      <c r="F55" s="91"/>
      <c r="G55" s="174"/>
      <c r="H55" s="168">
        <f t="shared" si="21"/>
        <v>39082</v>
      </c>
      <c r="I55" s="53"/>
      <c r="J55" s="45">
        <f t="shared" si="24"/>
        <v>1.3013819350877753E-3</v>
      </c>
      <c r="K55" s="44">
        <f t="shared" si="24"/>
        <v>1.2700520739201693E-3</v>
      </c>
      <c r="L55" s="44">
        <f t="shared" si="24"/>
        <v>-4.8650185866054851E-3</v>
      </c>
      <c r="M55" s="43">
        <f t="shared" si="0"/>
        <v>1.4027809257270096E-2</v>
      </c>
      <c r="N55" s="38"/>
      <c r="O55" s="233">
        <v>22212.98</v>
      </c>
      <c r="P55" s="240">
        <v>22436.99</v>
      </c>
      <c r="Q55" s="240">
        <v>20575.59</v>
      </c>
      <c r="R55" s="352">
        <v>18522.09</v>
      </c>
      <c r="S55" s="38"/>
      <c r="T55" s="52">
        <f t="shared" si="1"/>
        <v>1.221298</v>
      </c>
      <c r="U55" s="51">
        <f t="shared" si="28"/>
        <v>1.2436990000000001</v>
      </c>
      <c r="V55" s="51">
        <f t="shared" si="28"/>
        <v>1.0575589999999999</v>
      </c>
      <c r="W55" s="50">
        <f t="shared" si="3"/>
        <v>0.85220899999999999</v>
      </c>
      <c r="X55" s="38"/>
      <c r="Y55" s="45">
        <f>(O55-O52)/O52</f>
        <v>7.5452660770949087E-2</v>
      </c>
      <c r="Z55" s="44">
        <f>(P55-P52)/P52</f>
        <v>7.623696314641043E-2</v>
      </c>
      <c r="AA55" s="44">
        <f>(Q55-Q52)/Q52</f>
        <v>6.985275192554985E-2</v>
      </c>
      <c r="AB55" s="43">
        <f>(R55-R52)/R52</f>
        <v>6.6981847801729583E-2</v>
      </c>
      <c r="AC55" s="38"/>
      <c r="AD55" s="181">
        <f>(O55-O43)/O43</f>
        <v>0.10504531520658747</v>
      </c>
      <c r="AE55" s="182">
        <f>(P55-P43)/P43</f>
        <v>0.10729521173692982</v>
      </c>
      <c r="AF55" s="182">
        <f>(Q55-Q43)/Q43</f>
        <v>0.10318431791385919</v>
      </c>
      <c r="AG55" s="183">
        <f>(R55-R43)/R43</f>
        <v>0.15794254577326763</v>
      </c>
      <c r="AH55" s="39"/>
      <c r="AI55" s="45">
        <f t="shared" si="29"/>
        <v>1.3013819350877753E-3</v>
      </c>
      <c r="AJ55" s="44">
        <f t="shared" si="29"/>
        <v>1.2700520739201693E-3</v>
      </c>
      <c r="AK55" s="44">
        <f t="shared" si="29"/>
        <v>-4.8650185866054851E-3</v>
      </c>
      <c r="AL55" s="43">
        <f t="shared" si="29"/>
        <v>1.4027809257270096E-2</v>
      </c>
      <c r="AM55" s="44"/>
      <c r="AN55" s="45">
        <f t="shared" si="30"/>
        <v>0</v>
      </c>
      <c r="AO55" s="44">
        <f t="shared" si="30"/>
        <v>0</v>
      </c>
      <c r="AP55" s="44">
        <f t="shared" si="30"/>
        <v>-4.8650185866054851E-3</v>
      </c>
      <c r="AQ55" s="43">
        <f t="shared" si="30"/>
        <v>0</v>
      </c>
      <c r="AR55" s="39"/>
      <c r="AS55" s="49">
        <f t="shared" si="6"/>
        <v>0</v>
      </c>
      <c r="AT55" s="48">
        <f t="shared" si="7"/>
        <v>0</v>
      </c>
      <c r="AU55" s="48">
        <f t="shared" si="8"/>
        <v>0.23668405848016832</v>
      </c>
      <c r="AV55" s="47">
        <f t="shared" si="9"/>
        <v>0</v>
      </c>
      <c r="AW55" s="39"/>
      <c r="AX55" s="45">
        <f t="shared" si="10"/>
        <v>-1.2726427322182321E-2</v>
      </c>
      <c r="AY55" s="44">
        <f t="shared" si="11"/>
        <v>-1.2757757183349927E-2</v>
      </c>
      <c r="AZ55" s="44">
        <f t="shared" si="12"/>
        <v>-1.8892827843875581E-2</v>
      </c>
      <c r="BA55" s="46"/>
      <c r="BB55" s="39"/>
      <c r="BC55" s="45">
        <f>(O55-(MAX($O$3:O55)))/(MAX($O$3:O55))</f>
        <v>0</v>
      </c>
      <c r="BD55" s="44">
        <f>(P55-(MAX($P$3:P55)))/(MAX($P$3:P55))</f>
        <v>0</v>
      </c>
      <c r="BE55" s="44">
        <f>(Q55-(MAX($Q$3:Q55)))/(MAX($Q$3:Q55))</f>
        <v>-4.8650185866054635E-3</v>
      </c>
      <c r="BF55" s="43">
        <f>(R55-(MAX($R$3:R55)))/(MAX($R$3:R55))</f>
        <v>0</v>
      </c>
      <c r="BG55" s="39"/>
      <c r="BH55" s="45">
        <f t="shared" si="13"/>
        <v>7.5452660770949087E-2</v>
      </c>
      <c r="BI55" s="44">
        <f t="shared" si="14"/>
        <v>7.623696314641043E-2</v>
      </c>
      <c r="BJ55" s="44">
        <f t="shared" si="22"/>
        <v>6.985275192554985E-2</v>
      </c>
      <c r="BK55" s="43">
        <f t="shared" si="15"/>
        <v>6.6981847801729583E-2</v>
      </c>
      <c r="BL55" s="39"/>
      <c r="BM55" s="63">
        <f t="shared" si="37"/>
        <v>242.8661596241397</v>
      </c>
      <c r="BN55" s="62">
        <f t="shared" si="37"/>
        <v>244.6589030452219</v>
      </c>
      <c r="BO55" s="62">
        <f t="shared" si="37"/>
        <v>230.01523937118884</v>
      </c>
      <c r="BP55" s="61">
        <f t="shared" si="37"/>
        <v>205.06724518805913</v>
      </c>
      <c r="BQ55" s="39"/>
      <c r="BR55" s="45">
        <f t="shared" si="17"/>
        <v>0</v>
      </c>
      <c r="BS55" s="44">
        <f t="shared" si="18"/>
        <v>0</v>
      </c>
      <c r="BT55" s="44">
        <f t="shared" si="23"/>
        <v>0</v>
      </c>
      <c r="BU55" s="43">
        <f t="shared" si="19"/>
        <v>0</v>
      </c>
      <c r="BV55" s="39"/>
      <c r="BW55" s="63">
        <f t="shared" si="38"/>
        <v>91.461815982831268</v>
      </c>
      <c r="BX55" s="62">
        <f t="shared" si="38"/>
        <v>91.707228801940758</v>
      </c>
      <c r="BY55" s="62">
        <f t="shared" si="38"/>
        <v>89.453159956919151</v>
      </c>
      <c r="BZ55" s="61">
        <f t="shared" si="38"/>
        <v>90.322030624706144</v>
      </c>
    </row>
    <row r="56" spans="1:78" outlineLevel="1">
      <c r="A56" s="221"/>
      <c r="B56" s="222"/>
      <c r="C56" s="223"/>
      <c r="D56" s="73"/>
      <c r="H56" s="167">
        <f t="shared" si="21"/>
        <v>39113</v>
      </c>
      <c r="I56" s="60"/>
      <c r="J56" s="42">
        <f t="shared" si="24"/>
        <v>2.4096721826607714E-2</v>
      </c>
      <c r="K56" s="33">
        <f t="shared" si="24"/>
        <v>2.4826413881719356E-2</v>
      </c>
      <c r="L56" s="33">
        <f t="shared" si="24"/>
        <v>3.6335774575601443E-2</v>
      </c>
      <c r="M56" s="41">
        <f t="shared" si="0"/>
        <v>1.5123023373712075E-2</v>
      </c>
      <c r="N56" s="24"/>
      <c r="O56" s="232">
        <v>22748.240000000002</v>
      </c>
      <c r="P56" s="239">
        <v>22994.02</v>
      </c>
      <c r="Q56" s="239">
        <v>21323.22</v>
      </c>
      <c r="R56" s="351">
        <v>18802.2</v>
      </c>
      <c r="S56" s="24"/>
      <c r="T56" s="59">
        <f t="shared" si="1"/>
        <v>1.2748240000000002</v>
      </c>
      <c r="U56" s="58">
        <f t="shared" si="28"/>
        <v>1.2994019999999999</v>
      </c>
      <c r="V56" s="58">
        <f t="shared" si="28"/>
        <v>1.1323220000000001</v>
      </c>
      <c r="W56" s="57">
        <f t="shared" si="3"/>
        <v>0.88022000000000011</v>
      </c>
      <c r="X56" s="24"/>
      <c r="Y56" s="42"/>
      <c r="Z56" s="33"/>
      <c r="AA56" s="33"/>
      <c r="AB56" s="41"/>
      <c r="AC56" s="24"/>
      <c r="AD56" s="42"/>
      <c r="AE56" s="33"/>
      <c r="AF56" s="33"/>
      <c r="AG56" s="41"/>
      <c r="AH56" s="23"/>
      <c r="AI56" s="42">
        <f t="shared" si="29"/>
        <v>2.4096721826607714E-2</v>
      </c>
      <c r="AJ56" s="33">
        <f t="shared" si="29"/>
        <v>2.4826413881719356E-2</v>
      </c>
      <c r="AK56" s="33">
        <f t="shared" si="29"/>
        <v>3.6335774575601443E-2</v>
      </c>
      <c r="AL56" s="41">
        <f t="shared" si="29"/>
        <v>1.5123023373712075E-2</v>
      </c>
      <c r="AM56" s="33"/>
      <c r="AN56" s="42">
        <f t="shared" si="30"/>
        <v>0</v>
      </c>
      <c r="AO56" s="33">
        <f t="shared" si="30"/>
        <v>0</v>
      </c>
      <c r="AP56" s="33">
        <f t="shared" si="30"/>
        <v>0</v>
      </c>
      <c r="AQ56" s="41">
        <f t="shared" si="30"/>
        <v>0</v>
      </c>
      <c r="AR56" s="23"/>
      <c r="AS56" s="56">
        <f t="shared" si="6"/>
        <v>0</v>
      </c>
      <c r="AT56" s="29">
        <f t="shared" si="7"/>
        <v>0</v>
      </c>
      <c r="AU56" s="29">
        <f t="shared" si="8"/>
        <v>0</v>
      </c>
      <c r="AV56" s="55">
        <f t="shared" si="9"/>
        <v>0</v>
      </c>
      <c r="AW56" s="23"/>
      <c r="AX56" s="42">
        <f t="shared" si="10"/>
        <v>8.9736984528956398E-3</v>
      </c>
      <c r="AY56" s="33">
        <f t="shared" si="11"/>
        <v>9.7033905080072813E-3</v>
      </c>
      <c r="AZ56" s="33">
        <f t="shared" si="12"/>
        <v>2.1212751201889368E-2</v>
      </c>
      <c r="BA56" s="54"/>
      <c r="BB56" s="23"/>
      <c r="BC56" s="42">
        <f>(O56-(MAX($O$3:O56)))/(MAX($O$3:O56))</f>
        <v>0</v>
      </c>
      <c r="BD56" s="33">
        <f>(P56-(MAX($P$3:P56)))/(MAX($P$3:P56))</f>
        <v>0</v>
      </c>
      <c r="BE56" s="33">
        <f>(Q56-(MAX($Q$3:Q56)))/(MAX($Q$3:Q56))</f>
        <v>0</v>
      </c>
      <c r="BF56" s="41">
        <f>(R56-(MAX($R$3:R56)))/(MAX($R$3:R56))</f>
        <v>0</v>
      </c>
      <c r="BG56" s="23"/>
      <c r="BH56" s="42">
        <f t="shared" si="13"/>
        <v>0</v>
      </c>
      <c r="BI56" s="33">
        <f t="shared" si="14"/>
        <v>0</v>
      </c>
      <c r="BJ56" s="33">
        <f t="shared" si="22"/>
        <v>0</v>
      </c>
      <c r="BK56" s="41">
        <f t="shared" si="15"/>
        <v>0</v>
      </c>
      <c r="BL56" s="23"/>
      <c r="BM56" s="36">
        <f t="shared" si="37"/>
        <v>242.8661596241397</v>
      </c>
      <c r="BN56" s="35">
        <f t="shared" si="37"/>
        <v>244.6589030452219</v>
      </c>
      <c r="BO56" s="35">
        <f t="shared" si="37"/>
        <v>230.01523937118884</v>
      </c>
      <c r="BP56" s="37">
        <f t="shared" si="37"/>
        <v>205.06724518805913</v>
      </c>
      <c r="BQ56" s="23"/>
      <c r="BR56" s="42">
        <f t="shared" si="17"/>
        <v>0</v>
      </c>
      <c r="BS56" s="33">
        <f t="shared" si="18"/>
        <v>0</v>
      </c>
      <c r="BT56" s="33">
        <f t="shared" si="23"/>
        <v>0</v>
      </c>
      <c r="BU56" s="41">
        <f t="shared" si="19"/>
        <v>0</v>
      </c>
      <c r="BV56" s="23"/>
      <c r="BW56" s="36">
        <f t="shared" si="38"/>
        <v>91.461815982831268</v>
      </c>
      <c r="BX56" s="35">
        <f t="shared" si="38"/>
        <v>91.707228801940758</v>
      </c>
      <c r="BY56" s="35">
        <f t="shared" si="38"/>
        <v>89.453159956919151</v>
      </c>
      <c r="BZ56" s="37">
        <f t="shared" si="38"/>
        <v>90.322030624706144</v>
      </c>
    </row>
    <row r="57" spans="1:78" outlineLevel="1">
      <c r="A57" s="221"/>
      <c r="B57" s="222"/>
      <c r="C57" s="223"/>
      <c r="D57" s="73"/>
      <c r="H57" s="167">
        <f t="shared" si="21"/>
        <v>39141</v>
      </c>
      <c r="I57" s="60"/>
      <c r="J57" s="42">
        <f t="shared" si="24"/>
        <v>2.1078114174986728E-2</v>
      </c>
      <c r="K57" s="33">
        <f t="shared" si="24"/>
        <v>2.083324273006637E-2</v>
      </c>
      <c r="L57" s="33">
        <f t="shared" si="24"/>
        <v>7.3309753404973144E-3</v>
      </c>
      <c r="M57" s="41">
        <f t="shared" si="0"/>
        <v>-1.9558881407494844E-2</v>
      </c>
      <c r="N57" s="24"/>
      <c r="O57" s="232">
        <v>23227.73</v>
      </c>
      <c r="P57" s="239">
        <v>23473.06</v>
      </c>
      <c r="Q57" s="239">
        <v>21479.54</v>
      </c>
      <c r="R57" s="351">
        <v>18434.45</v>
      </c>
      <c r="S57" s="24"/>
      <c r="T57" s="59">
        <f t="shared" si="1"/>
        <v>1.322773</v>
      </c>
      <c r="U57" s="58">
        <f t="shared" si="28"/>
        <v>1.3473060000000001</v>
      </c>
      <c r="V57" s="58">
        <f t="shared" si="28"/>
        <v>1.1479540000000001</v>
      </c>
      <c r="W57" s="57">
        <f t="shared" si="3"/>
        <v>0.84344500000000011</v>
      </c>
      <c r="X57" s="24"/>
      <c r="Y57" s="42"/>
      <c r="Z57" s="33"/>
      <c r="AA57" s="33"/>
      <c r="AB57" s="41"/>
      <c r="AC57" s="24"/>
      <c r="AD57" s="42"/>
      <c r="AE57" s="33"/>
      <c r="AF57" s="33"/>
      <c r="AG57" s="41"/>
      <c r="AH57" s="23"/>
      <c r="AI57" s="42">
        <f t="shared" si="29"/>
        <v>2.1078114174986728E-2</v>
      </c>
      <c r="AJ57" s="33">
        <f t="shared" si="29"/>
        <v>2.083324273006637E-2</v>
      </c>
      <c r="AK57" s="33">
        <f t="shared" si="29"/>
        <v>7.3309753404973144E-3</v>
      </c>
      <c r="AL57" s="41">
        <f t="shared" si="29"/>
        <v>-1.9558881407494844E-2</v>
      </c>
      <c r="AM57" s="33"/>
      <c r="AN57" s="42">
        <f t="shared" si="30"/>
        <v>0</v>
      </c>
      <c r="AO57" s="33">
        <f t="shared" si="30"/>
        <v>0</v>
      </c>
      <c r="AP57" s="33">
        <f t="shared" si="30"/>
        <v>0</v>
      </c>
      <c r="AQ57" s="41">
        <f t="shared" si="30"/>
        <v>-1.9558881407494844E-2</v>
      </c>
      <c r="AR57" s="23"/>
      <c r="AS57" s="56">
        <f t="shared" si="6"/>
        <v>0</v>
      </c>
      <c r="AT57" s="29">
        <f t="shared" si="7"/>
        <v>0</v>
      </c>
      <c r="AU57" s="29">
        <f t="shared" si="8"/>
        <v>0</v>
      </c>
      <c r="AV57" s="55">
        <f t="shared" si="9"/>
        <v>3.8254984191244747</v>
      </c>
      <c r="AW57" s="23"/>
      <c r="AX57" s="42">
        <f t="shared" si="10"/>
        <v>4.0636995582481572E-2</v>
      </c>
      <c r="AY57" s="33">
        <f t="shared" si="11"/>
        <v>4.0392124137561214E-2</v>
      </c>
      <c r="AZ57" s="33">
        <f t="shared" si="12"/>
        <v>2.6889856747992158E-2</v>
      </c>
      <c r="BA57" s="54"/>
      <c r="BB57" s="23"/>
      <c r="BC57" s="42">
        <f>(O57-(MAX($O$3:O57)))/(MAX($O$3:O57))</f>
        <v>0</v>
      </c>
      <c r="BD57" s="33">
        <f>(P57-(MAX($P$3:P57)))/(MAX($P$3:P57))</f>
        <v>0</v>
      </c>
      <c r="BE57" s="33">
        <f>(Q57-(MAX($Q$3:Q57)))/(MAX($Q$3:Q57))</f>
        <v>0</v>
      </c>
      <c r="BF57" s="41">
        <f>(R57-(MAX($R$3:R57)))/(MAX($R$3:R57))</f>
        <v>-1.9558881407494868E-2</v>
      </c>
      <c r="BG57" s="23"/>
      <c r="BH57" s="42">
        <f t="shared" si="13"/>
        <v>0</v>
      </c>
      <c r="BI57" s="33">
        <f t="shared" si="14"/>
        <v>0</v>
      </c>
      <c r="BJ57" s="33">
        <f t="shared" si="22"/>
        <v>0</v>
      </c>
      <c r="BK57" s="41">
        <f t="shared" si="15"/>
        <v>0</v>
      </c>
      <c r="BL57" s="23"/>
      <c r="BM57" s="36">
        <f t="shared" si="37"/>
        <v>242.8661596241397</v>
      </c>
      <c r="BN57" s="35">
        <f t="shared" si="37"/>
        <v>244.6589030452219</v>
      </c>
      <c r="BO57" s="35">
        <f t="shared" si="37"/>
        <v>230.01523937118884</v>
      </c>
      <c r="BP57" s="37">
        <f t="shared" si="37"/>
        <v>205.06724518805913</v>
      </c>
      <c r="BQ57" s="23"/>
      <c r="BR57" s="42">
        <f t="shared" si="17"/>
        <v>0</v>
      </c>
      <c r="BS57" s="33">
        <f t="shared" si="18"/>
        <v>0</v>
      </c>
      <c r="BT57" s="33">
        <f t="shared" si="23"/>
        <v>0</v>
      </c>
      <c r="BU57" s="41">
        <f t="shared" si="19"/>
        <v>0</v>
      </c>
      <c r="BV57" s="23"/>
      <c r="BW57" s="36">
        <f t="shared" si="38"/>
        <v>91.461815982831268</v>
      </c>
      <c r="BX57" s="35">
        <f t="shared" si="38"/>
        <v>91.707228801940758</v>
      </c>
      <c r="BY57" s="35">
        <f t="shared" si="38"/>
        <v>89.453159956919151</v>
      </c>
      <c r="BZ57" s="37">
        <f t="shared" si="38"/>
        <v>90.322030624706144</v>
      </c>
    </row>
    <row r="58" spans="1:78" s="64" customFormat="1" outlineLevel="1">
      <c r="A58" s="221"/>
      <c r="B58" s="222"/>
      <c r="C58" s="223"/>
      <c r="D58" s="73"/>
      <c r="E58" s="91"/>
      <c r="F58" s="91"/>
      <c r="G58" s="174"/>
      <c r="H58" s="166">
        <f t="shared" si="21"/>
        <v>39172</v>
      </c>
      <c r="I58" s="101"/>
      <c r="J58" s="102">
        <f t="shared" si="24"/>
        <v>1.5362672116474574E-2</v>
      </c>
      <c r="K58" s="103">
        <f t="shared" si="24"/>
        <v>1.5662210210343197E-2</v>
      </c>
      <c r="L58" s="103">
        <f t="shared" si="24"/>
        <v>1.3459785451643835E-2</v>
      </c>
      <c r="M58" s="104">
        <f t="shared" si="0"/>
        <v>1.118503671115767E-2</v>
      </c>
      <c r="N58" s="100"/>
      <c r="O58" s="231">
        <v>23584.57</v>
      </c>
      <c r="P58" s="238">
        <v>23840.7</v>
      </c>
      <c r="Q58" s="238">
        <v>21768.65</v>
      </c>
      <c r="R58" s="350">
        <v>18640.64</v>
      </c>
      <c r="S58" s="100"/>
      <c r="T58" s="105">
        <f t="shared" si="1"/>
        <v>1.358457</v>
      </c>
      <c r="U58" s="106">
        <f t="shared" si="28"/>
        <v>1.3840700000000001</v>
      </c>
      <c r="V58" s="106">
        <f t="shared" si="28"/>
        <v>1.176865</v>
      </c>
      <c r="W58" s="107">
        <f t="shared" si="3"/>
        <v>0.86406399999999994</v>
      </c>
      <c r="X58" s="100"/>
      <c r="Y58" s="102">
        <f>(O58-O55)/O55</f>
        <v>6.1747230673237008E-2</v>
      </c>
      <c r="Z58" s="103">
        <f>(P58-P55)/P55</f>
        <v>6.2562313394087132E-2</v>
      </c>
      <c r="AA58" s="103">
        <f>(Q58-Q55)/Q55</f>
        <v>5.7984242493167935E-2</v>
      </c>
      <c r="AB58" s="104">
        <f>(R58-R55)/R55</f>
        <v>6.4004656062031486E-3</v>
      </c>
      <c r="AC58" s="100"/>
      <c r="AD58" s="102"/>
      <c r="AE58" s="103"/>
      <c r="AF58" s="103"/>
      <c r="AG58" s="104"/>
      <c r="AH58" s="99"/>
      <c r="AI58" s="102">
        <f t="shared" si="29"/>
        <v>1.5362672116474574E-2</v>
      </c>
      <c r="AJ58" s="103">
        <f t="shared" si="29"/>
        <v>1.5662210210343197E-2</v>
      </c>
      <c r="AK58" s="103">
        <f t="shared" si="29"/>
        <v>1.3459785451643835E-2</v>
      </c>
      <c r="AL58" s="104">
        <f t="shared" si="29"/>
        <v>1.118503671115767E-2</v>
      </c>
      <c r="AM58" s="103"/>
      <c r="AN58" s="102">
        <f t="shared" si="30"/>
        <v>0</v>
      </c>
      <c r="AO58" s="103">
        <f t="shared" si="30"/>
        <v>0</v>
      </c>
      <c r="AP58" s="103">
        <f t="shared" si="30"/>
        <v>0</v>
      </c>
      <c r="AQ58" s="104">
        <f t="shared" si="30"/>
        <v>0</v>
      </c>
      <c r="AR58" s="99"/>
      <c r="AS58" s="108">
        <f t="shared" si="6"/>
        <v>0</v>
      </c>
      <c r="AT58" s="109">
        <f t="shared" si="7"/>
        <v>0</v>
      </c>
      <c r="AU58" s="109">
        <f t="shared" si="8"/>
        <v>0</v>
      </c>
      <c r="AV58" s="110">
        <f t="shared" si="9"/>
        <v>0</v>
      </c>
      <c r="AW58" s="99"/>
      <c r="AX58" s="102">
        <f t="shared" si="10"/>
        <v>4.177635405316904E-3</v>
      </c>
      <c r="AY58" s="103">
        <f t="shared" si="11"/>
        <v>4.4771734991855272E-3</v>
      </c>
      <c r="AZ58" s="103">
        <f t="shared" si="12"/>
        <v>2.2747487404861655E-3</v>
      </c>
      <c r="BA58" s="111"/>
      <c r="BB58" s="99"/>
      <c r="BC58" s="102">
        <f>(O58-(MAX($O$3:O58)))/(MAX($O$3:O58))</f>
        <v>0</v>
      </c>
      <c r="BD58" s="103">
        <f>(P58-(MAX($P$3:P58)))/(MAX($P$3:P58))</f>
        <v>0</v>
      </c>
      <c r="BE58" s="103">
        <f>(Q58-(MAX($Q$3:Q58)))/(MAX($Q$3:Q58))</f>
        <v>0</v>
      </c>
      <c r="BF58" s="104">
        <f>(R58-(MAX($R$3:R58)))/(MAX($R$3:R58))</f>
        <v>-8.5926115029093027E-3</v>
      </c>
      <c r="BG58" s="99"/>
      <c r="BH58" s="102">
        <f t="shared" si="13"/>
        <v>6.1747230673237008E-2</v>
      </c>
      <c r="BI58" s="103">
        <f t="shared" si="14"/>
        <v>6.2562313394087132E-2</v>
      </c>
      <c r="BJ58" s="103">
        <f t="shared" si="22"/>
        <v>5.7984242493167935E-2</v>
      </c>
      <c r="BK58" s="104">
        <f t="shared" si="15"/>
        <v>6.4004656062031486E-3</v>
      </c>
      <c r="BL58" s="99"/>
      <c r="BM58" s="112">
        <f t="shared" si="37"/>
        <v>257.86247240517463</v>
      </c>
      <c r="BN58" s="113">
        <f t="shared" si="37"/>
        <v>259.96533001219063</v>
      </c>
      <c r="BO58" s="113">
        <f t="shared" si="37"/>
        <v>243.35249878801196</v>
      </c>
      <c r="BP58" s="114">
        <f t="shared" si="37"/>
        <v>206.37977103784414</v>
      </c>
      <c r="BQ58" s="99"/>
      <c r="BR58" s="102">
        <f t="shared" si="17"/>
        <v>0</v>
      </c>
      <c r="BS58" s="103">
        <f t="shared" si="18"/>
        <v>0</v>
      </c>
      <c r="BT58" s="103">
        <f t="shared" si="23"/>
        <v>0</v>
      </c>
      <c r="BU58" s="104">
        <f t="shared" si="19"/>
        <v>0</v>
      </c>
      <c r="BV58" s="99"/>
      <c r="BW58" s="112">
        <f t="shared" si="38"/>
        <v>91.461815982831268</v>
      </c>
      <c r="BX58" s="113">
        <f t="shared" si="38"/>
        <v>91.707228801940758</v>
      </c>
      <c r="BY58" s="113">
        <f t="shared" si="38"/>
        <v>89.453159956919151</v>
      </c>
      <c r="BZ58" s="114">
        <f t="shared" si="38"/>
        <v>90.322030624706144</v>
      </c>
    </row>
    <row r="59" spans="1:78" outlineLevel="1">
      <c r="A59" s="221"/>
      <c r="B59" s="222"/>
      <c r="C59" s="223"/>
      <c r="D59" s="73"/>
      <c r="H59" s="167">
        <f t="shared" si="21"/>
        <v>39202</v>
      </c>
      <c r="I59" s="60"/>
      <c r="J59" s="42">
        <f t="shared" si="24"/>
        <v>2.6477480827507005E-2</v>
      </c>
      <c r="K59" s="33">
        <f t="shared" si="24"/>
        <v>2.6635543419446517E-2</v>
      </c>
      <c r="L59" s="33">
        <f t="shared" si="24"/>
        <v>3.0417595946464093E-2</v>
      </c>
      <c r="M59" s="41">
        <f t="shared" si="0"/>
        <v>4.4295152956121742E-2</v>
      </c>
      <c r="N59" s="24"/>
      <c r="O59" s="232">
        <v>24209.03</v>
      </c>
      <c r="P59" s="239">
        <v>24475.71</v>
      </c>
      <c r="Q59" s="239">
        <v>22430.799999999999</v>
      </c>
      <c r="R59" s="351">
        <v>19466.330000000002</v>
      </c>
      <c r="S59" s="24"/>
      <c r="T59" s="59">
        <f t="shared" si="1"/>
        <v>1.4209029999999998</v>
      </c>
      <c r="U59" s="58">
        <f t="shared" si="28"/>
        <v>1.4475709999999999</v>
      </c>
      <c r="V59" s="58">
        <f t="shared" si="28"/>
        <v>1.24308</v>
      </c>
      <c r="W59" s="57">
        <f t="shared" si="3"/>
        <v>0.94663300000000017</v>
      </c>
      <c r="X59" s="24"/>
      <c r="Y59" s="42"/>
      <c r="Z59" s="33"/>
      <c r="AA59" s="33"/>
      <c r="AB59" s="41"/>
      <c r="AC59" s="24"/>
      <c r="AD59" s="42"/>
      <c r="AE59" s="33"/>
      <c r="AF59" s="33"/>
      <c r="AG59" s="41"/>
      <c r="AH59" s="23"/>
      <c r="AI59" s="42">
        <f t="shared" si="29"/>
        <v>2.6477480827507005E-2</v>
      </c>
      <c r="AJ59" s="33">
        <f t="shared" si="29"/>
        <v>2.6635543419446517E-2</v>
      </c>
      <c r="AK59" s="33">
        <f t="shared" si="29"/>
        <v>3.0417595946464093E-2</v>
      </c>
      <c r="AL59" s="41">
        <f t="shared" si="29"/>
        <v>4.4295152956121742E-2</v>
      </c>
      <c r="AM59" s="33"/>
      <c r="AN59" s="42">
        <f t="shared" si="30"/>
        <v>0</v>
      </c>
      <c r="AO59" s="33">
        <f t="shared" si="30"/>
        <v>0</v>
      </c>
      <c r="AP59" s="33">
        <f t="shared" si="30"/>
        <v>0</v>
      </c>
      <c r="AQ59" s="41">
        <f t="shared" si="30"/>
        <v>0</v>
      </c>
      <c r="AR59" s="23"/>
      <c r="AS59" s="56">
        <f t="shared" si="6"/>
        <v>0</v>
      </c>
      <c r="AT59" s="29">
        <f t="shared" si="7"/>
        <v>0</v>
      </c>
      <c r="AU59" s="29">
        <f t="shared" si="8"/>
        <v>0</v>
      </c>
      <c r="AV59" s="55">
        <f t="shared" si="9"/>
        <v>0</v>
      </c>
      <c r="AW59" s="23"/>
      <c r="AX59" s="42">
        <f t="shared" si="10"/>
        <v>-1.7817672128614737E-2</v>
      </c>
      <c r="AY59" s="33">
        <f t="shared" si="11"/>
        <v>-1.7659609536675225E-2</v>
      </c>
      <c r="AZ59" s="33">
        <f t="shared" si="12"/>
        <v>-1.3877557009657648E-2</v>
      </c>
      <c r="BA59" s="54"/>
      <c r="BB59" s="23"/>
      <c r="BC59" s="42">
        <f>(O59-(MAX($O$3:O59)))/(MAX($O$3:O59))</f>
        <v>0</v>
      </c>
      <c r="BD59" s="33">
        <f>(P59-(MAX($P$3:P59)))/(MAX($P$3:P59))</f>
        <v>0</v>
      </c>
      <c r="BE59" s="33">
        <f>(Q59-(MAX($Q$3:Q59)))/(MAX($Q$3:Q59))</f>
        <v>0</v>
      </c>
      <c r="BF59" s="41">
        <f>(R59-(MAX($R$3:R59)))/(MAX($R$3:R59))</f>
        <v>0</v>
      </c>
      <c r="BG59" s="23"/>
      <c r="BH59" s="42">
        <f t="shared" si="13"/>
        <v>0</v>
      </c>
      <c r="BI59" s="33">
        <f t="shared" si="14"/>
        <v>0</v>
      </c>
      <c r="BJ59" s="33">
        <f t="shared" si="22"/>
        <v>0</v>
      </c>
      <c r="BK59" s="41">
        <f t="shared" si="15"/>
        <v>0</v>
      </c>
      <c r="BL59" s="23"/>
      <c r="BM59" s="36">
        <f t="shared" si="37"/>
        <v>257.86247240517463</v>
      </c>
      <c r="BN59" s="35">
        <f t="shared" si="37"/>
        <v>259.96533001219063</v>
      </c>
      <c r="BO59" s="35">
        <f t="shared" si="37"/>
        <v>243.35249878801196</v>
      </c>
      <c r="BP59" s="37">
        <f t="shared" si="37"/>
        <v>206.37977103784414</v>
      </c>
      <c r="BQ59" s="23"/>
      <c r="BR59" s="42">
        <f t="shared" si="17"/>
        <v>0</v>
      </c>
      <c r="BS59" s="33">
        <f t="shared" si="18"/>
        <v>0</v>
      </c>
      <c r="BT59" s="33">
        <f t="shared" si="23"/>
        <v>0</v>
      </c>
      <c r="BU59" s="41">
        <f t="shared" si="19"/>
        <v>0</v>
      </c>
      <c r="BV59" s="23"/>
      <c r="BW59" s="36">
        <f t="shared" si="38"/>
        <v>91.461815982831268</v>
      </c>
      <c r="BX59" s="35">
        <f t="shared" si="38"/>
        <v>91.707228801940758</v>
      </c>
      <c r="BY59" s="35">
        <f t="shared" si="38"/>
        <v>89.453159956919151</v>
      </c>
      <c r="BZ59" s="37">
        <f t="shared" si="38"/>
        <v>90.322030624706144</v>
      </c>
    </row>
    <row r="60" spans="1:78" outlineLevel="1">
      <c r="A60" s="221"/>
      <c r="B60" s="222"/>
      <c r="C60" s="223"/>
      <c r="D60" s="73"/>
      <c r="H60" s="167">
        <f t="shared" si="21"/>
        <v>39233</v>
      </c>
      <c r="I60" s="60"/>
      <c r="J60" s="42">
        <f t="shared" si="24"/>
        <v>4.105699402247831E-2</v>
      </c>
      <c r="K60" s="33">
        <f t="shared" si="24"/>
        <v>4.1483168414726324E-2</v>
      </c>
      <c r="L60" s="33">
        <f t="shared" si="24"/>
        <v>5.0111453893753266E-2</v>
      </c>
      <c r="M60" s="41">
        <f t="shared" si="0"/>
        <v>3.4895124042384928E-2</v>
      </c>
      <c r="N60" s="24"/>
      <c r="O60" s="232">
        <v>25202.98</v>
      </c>
      <c r="P60" s="239">
        <v>25491.040000000001</v>
      </c>
      <c r="Q60" s="239">
        <v>23554.84</v>
      </c>
      <c r="R60" s="351">
        <v>20145.61</v>
      </c>
      <c r="S60" s="24"/>
      <c r="T60" s="59">
        <f t="shared" si="1"/>
        <v>1.5202979999999999</v>
      </c>
      <c r="U60" s="58">
        <f t="shared" si="28"/>
        <v>1.549104</v>
      </c>
      <c r="V60" s="58">
        <f t="shared" si="28"/>
        <v>1.3554839999999999</v>
      </c>
      <c r="W60" s="57">
        <f t="shared" si="3"/>
        <v>1.014561</v>
      </c>
      <c r="X60" s="24"/>
      <c r="Y60" s="42"/>
      <c r="Z60" s="33"/>
      <c r="AA60" s="33"/>
      <c r="AB60" s="41"/>
      <c r="AC60" s="24"/>
      <c r="AD60" s="42"/>
      <c r="AE60" s="33"/>
      <c r="AF60" s="33"/>
      <c r="AG60" s="41"/>
      <c r="AH60" s="23"/>
      <c r="AI60" s="42">
        <f t="shared" si="29"/>
        <v>4.105699402247831E-2</v>
      </c>
      <c r="AJ60" s="33">
        <f t="shared" si="29"/>
        <v>4.1483168414726324E-2</v>
      </c>
      <c r="AK60" s="33">
        <f t="shared" si="29"/>
        <v>5.0111453893753266E-2</v>
      </c>
      <c r="AL60" s="41">
        <f t="shared" si="29"/>
        <v>3.4895124042384928E-2</v>
      </c>
      <c r="AM60" s="33"/>
      <c r="AN60" s="42">
        <f t="shared" si="30"/>
        <v>0</v>
      </c>
      <c r="AO60" s="33">
        <f t="shared" si="30"/>
        <v>0</v>
      </c>
      <c r="AP60" s="33">
        <f t="shared" si="30"/>
        <v>0</v>
      </c>
      <c r="AQ60" s="41">
        <f t="shared" si="30"/>
        <v>0</v>
      </c>
      <c r="AR60" s="23"/>
      <c r="AS60" s="56">
        <f t="shared" si="6"/>
        <v>0</v>
      </c>
      <c r="AT60" s="29">
        <f t="shared" si="7"/>
        <v>0</v>
      </c>
      <c r="AU60" s="29">
        <f t="shared" si="8"/>
        <v>0</v>
      </c>
      <c r="AV60" s="55">
        <f t="shared" si="9"/>
        <v>0</v>
      </c>
      <c r="AW60" s="23"/>
      <c r="AX60" s="42">
        <f t="shared" si="10"/>
        <v>6.1618699800933818E-3</v>
      </c>
      <c r="AY60" s="33">
        <f t="shared" si="11"/>
        <v>6.5880443723413951E-3</v>
      </c>
      <c r="AZ60" s="33">
        <f t="shared" si="12"/>
        <v>1.5216329851368338E-2</v>
      </c>
      <c r="BA60" s="54"/>
      <c r="BB60" s="23"/>
      <c r="BC60" s="42">
        <f>(O60-(MAX($O$3:O60)))/(MAX($O$3:O60))</f>
        <v>0</v>
      </c>
      <c r="BD60" s="33">
        <f>(P60-(MAX($P$3:P60)))/(MAX($P$3:P60))</f>
        <v>0</v>
      </c>
      <c r="BE60" s="33">
        <f>(Q60-(MAX($Q$3:Q60)))/(MAX($Q$3:Q60))</f>
        <v>0</v>
      </c>
      <c r="BF60" s="41">
        <f>(R60-(MAX($R$3:R60)))/(MAX($R$3:R60))</f>
        <v>0</v>
      </c>
      <c r="BG60" s="23"/>
      <c r="BH60" s="42">
        <f t="shared" si="13"/>
        <v>0</v>
      </c>
      <c r="BI60" s="33">
        <f t="shared" si="14"/>
        <v>0</v>
      </c>
      <c r="BJ60" s="33">
        <f t="shared" si="22"/>
        <v>0</v>
      </c>
      <c r="BK60" s="41">
        <f t="shared" si="15"/>
        <v>0</v>
      </c>
      <c r="BL60" s="23"/>
      <c r="BM60" s="36">
        <f t="shared" si="37"/>
        <v>257.86247240517463</v>
      </c>
      <c r="BN60" s="35">
        <f t="shared" si="37"/>
        <v>259.96533001219063</v>
      </c>
      <c r="BO60" s="35">
        <f t="shared" si="37"/>
        <v>243.35249878801196</v>
      </c>
      <c r="BP60" s="37">
        <f t="shared" si="37"/>
        <v>206.37977103784414</v>
      </c>
      <c r="BQ60" s="23"/>
      <c r="BR60" s="42">
        <f t="shared" si="17"/>
        <v>0</v>
      </c>
      <c r="BS60" s="33">
        <f t="shared" si="18"/>
        <v>0</v>
      </c>
      <c r="BT60" s="33">
        <f t="shared" si="23"/>
        <v>0</v>
      </c>
      <c r="BU60" s="41">
        <f t="shared" si="19"/>
        <v>0</v>
      </c>
      <c r="BV60" s="23"/>
      <c r="BW60" s="36">
        <f t="shared" si="38"/>
        <v>91.461815982831268</v>
      </c>
      <c r="BX60" s="35">
        <f t="shared" si="38"/>
        <v>91.707228801940758</v>
      </c>
      <c r="BY60" s="35">
        <f t="shared" si="38"/>
        <v>89.453159956919151</v>
      </c>
      <c r="BZ60" s="37">
        <f t="shared" si="38"/>
        <v>90.322030624706144</v>
      </c>
    </row>
    <row r="61" spans="1:78" s="64" customFormat="1" outlineLevel="1">
      <c r="A61" s="221"/>
      <c r="B61" s="224"/>
      <c r="C61" s="223"/>
      <c r="D61" s="91"/>
      <c r="E61" s="91"/>
      <c r="F61" s="91"/>
      <c r="G61" s="174"/>
      <c r="H61" s="166">
        <f t="shared" si="21"/>
        <v>39263</v>
      </c>
      <c r="I61" s="101"/>
      <c r="J61" s="102">
        <f t="shared" si="24"/>
        <v>-5.3763483524567057E-3</v>
      </c>
      <c r="K61" s="103">
        <f t="shared" si="24"/>
        <v>-5.309708823178716E-3</v>
      </c>
      <c r="L61" s="103">
        <f t="shared" si="24"/>
        <v>-2.1843069195120801E-2</v>
      </c>
      <c r="M61" s="104">
        <f t="shared" si="0"/>
        <v>-1.6613048698947308E-2</v>
      </c>
      <c r="N61" s="100"/>
      <c r="O61" s="231">
        <v>25067.48</v>
      </c>
      <c r="P61" s="238">
        <v>25355.69</v>
      </c>
      <c r="Q61" s="238">
        <v>23040.33</v>
      </c>
      <c r="R61" s="350">
        <v>19810.93</v>
      </c>
      <c r="S61" s="100"/>
      <c r="T61" s="105">
        <f t="shared" si="1"/>
        <v>1.506748</v>
      </c>
      <c r="U61" s="106">
        <f t="shared" si="28"/>
        <v>1.535569</v>
      </c>
      <c r="V61" s="106">
        <f t="shared" si="28"/>
        <v>1.3040330000000002</v>
      </c>
      <c r="W61" s="107">
        <f t="shared" si="3"/>
        <v>0.98109299999999999</v>
      </c>
      <c r="X61" s="100"/>
      <c r="Y61" s="102">
        <f>(O61-O58)/O58</f>
        <v>6.2876278855200668E-2</v>
      </c>
      <c r="Z61" s="103">
        <f>(P61-P58)/P58</f>
        <v>6.3546372380005531E-2</v>
      </c>
      <c r="AA61" s="103">
        <f>(Q61-Q58)/Q58</f>
        <v>5.8417954259910476E-2</v>
      </c>
      <c r="AB61" s="104">
        <f>(R61-R58)/R58</f>
        <v>6.278164269037978E-2</v>
      </c>
      <c r="AC61" s="100"/>
      <c r="AD61" s="102"/>
      <c r="AE61" s="103"/>
      <c r="AF61" s="103"/>
      <c r="AG61" s="104"/>
      <c r="AH61" s="99"/>
      <c r="AI61" s="102">
        <f t="shared" si="29"/>
        <v>-5.3763483524567057E-3</v>
      </c>
      <c r="AJ61" s="103">
        <f t="shared" si="29"/>
        <v>-5.309708823178716E-3</v>
      </c>
      <c r="AK61" s="103">
        <f t="shared" si="29"/>
        <v>-2.1843069195120801E-2</v>
      </c>
      <c r="AL61" s="104">
        <f t="shared" si="29"/>
        <v>-1.6613048698947308E-2</v>
      </c>
      <c r="AM61" s="103"/>
      <c r="AN61" s="102">
        <f t="shared" si="30"/>
        <v>-5.3763483524567057E-3</v>
      </c>
      <c r="AO61" s="103">
        <f t="shared" si="30"/>
        <v>-5.309708823178716E-3</v>
      </c>
      <c r="AP61" s="103">
        <f t="shared" si="30"/>
        <v>-2.1843069195120801E-2</v>
      </c>
      <c r="AQ61" s="104">
        <f t="shared" si="30"/>
        <v>-1.6613048698947308E-2</v>
      </c>
      <c r="AR61" s="99"/>
      <c r="AS61" s="108">
        <f t="shared" si="6"/>
        <v>0.28905121606963935</v>
      </c>
      <c r="AT61" s="109">
        <f t="shared" si="7"/>
        <v>0.28193007786941904</v>
      </c>
      <c r="AU61" s="109">
        <f t="shared" si="8"/>
        <v>4.771196718628353</v>
      </c>
      <c r="AV61" s="110">
        <f t="shared" si="9"/>
        <v>2.7599338707359484</v>
      </c>
      <c r="AW61" s="99"/>
      <c r="AX61" s="102">
        <f t="shared" si="10"/>
        <v>1.1236700346490602E-2</v>
      </c>
      <c r="AY61" s="103">
        <f t="shared" si="11"/>
        <v>1.1303339875768592E-2</v>
      </c>
      <c r="AZ61" s="103">
        <f t="shared" si="12"/>
        <v>-5.2300204961734931E-3</v>
      </c>
      <c r="BA61" s="111"/>
      <c r="BB61" s="99"/>
      <c r="BC61" s="102">
        <f>(O61-(MAX($O$3:O61)))/(MAX($O$3:O61))</f>
        <v>-5.3763483524567335E-3</v>
      </c>
      <c r="BD61" s="103">
        <f>(P61-(MAX($P$3:P61)))/(MAX($P$3:P61))</f>
        <v>-5.3097088231787394E-3</v>
      </c>
      <c r="BE61" s="103">
        <f>(Q61-(MAX($Q$3:Q61)))/(MAX($Q$3:Q61))</f>
        <v>-2.1843069195120766E-2</v>
      </c>
      <c r="BF61" s="104">
        <f>(R61-(MAX($R$3:R61)))/(MAX($R$3:R61))</f>
        <v>-1.6613048698947329E-2</v>
      </c>
      <c r="BG61" s="99"/>
      <c r="BH61" s="102">
        <f t="shared" si="13"/>
        <v>6.2876278855200668E-2</v>
      </c>
      <c r="BI61" s="103">
        <f t="shared" si="14"/>
        <v>6.3546372380005531E-2</v>
      </c>
      <c r="BJ61" s="103">
        <f t="shared" si="22"/>
        <v>5.8417954259910476E-2</v>
      </c>
      <c r="BK61" s="104">
        <f t="shared" si="15"/>
        <v>6.278164269037978E-2</v>
      </c>
      <c r="BL61" s="99"/>
      <c r="BM61" s="112">
        <f t="shared" si="37"/>
        <v>274.07590512641389</v>
      </c>
      <c r="BN61" s="113">
        <f t="shared" si="37"/>
        <v>276.48518367903637</v>
      </c>
      <c r="BO61" s="113">
        <f t="shared" si="37"/>
        <v>257.56865393124497</v>
      </c>
      <c r="BP61" s="114">
        <f t="shared" si="37"/>
        <v>219.33663208166445</v>
      </c>
      <c r="BQ61" s="99"/>
      <c r="BR61" s="102">
        <f t="shared" si="17"/>
        <v>0</v>
      </c>
      <c r="BS61" s="103">
        <f t="shared" si="18"/>
        <v>0</v>
      </c>
      <c r="BT61" s="103">
        <f t="shared" si="23"/>
        <v>0</v>
      </c>
      <c r="BU61" s="104">
        <f t="shared" si="19"/>
        <v>0</v>
      </c>
      <c r="BV61" s="99"/>
      <c r="BW61" s="112">
        <f t="shared" si="38"/>
        <v>91.461815982831268</v>
      </c>
      <c r="BX61" s="113">
        <f t="shared" si="38"/>
        <v>91.707228801940758</v>
      </c>
      <c r="BY61" s="113">
        <f t="shared" si="38"/>
        <v>89.453159956919151</v>
      </c>
      <c r="BZ61" s="114">
        <f t="shared" si="38"/>
        <v>90.322030624706144</v>
      </c>
    </row>
    <row r="62" spans="1:78" outlineLevel="1">
      <c r="H62" s="167">
        <f t="shared" si="21"/>
        <v>39294</v>
      </c>
      <c r="I62" s="60"/>
      <c r="J62" s="42">
        <f t="shared" si="24"/>
        <v>-3.2432458308533585E-2</v>
      </c>
      <c r="K62" s="33">
        <f t="shared" si="24"/>
        <v>-3.2028708349092327E-2</v>
      </c>
      <c r="L62" s="33">
        <f t="shared" si="24"/>
        <v>-4.305884507730573E-2</v>
      </c>
      <c r="M62" s="41">
        <f t="shared" si="0"/>
        <v>-3.1005106776915703E-2</v>
      </c>
      <c r="N62" s="24"/>
      <c r="O62" s="232">
        <v>24254.48</v>
      </c>
      <c r="P62" s="239">
        <v>24543.58</v>
      </c>
      <c r="Q62" s="239">
        <v>22048.240000000002</v>
      </c>
      <c r="R62" s="351">
        <v>19196.689999999999</v>
      </c>
      <c r="S62" s="24"/>
      <c r="T62" s="59">
        <f t="shared" si="1"/>
        <v>1.425448</v>
      </c>
      <c r="U62" s="58">
        <f t="shared" si="28"/>
        <v>1.4543580000000003</v>
      </c>
      <c r="V62" s="58">
        <f t="shared" si="28"/>
        <v>1.2048240000000001</v>
      </c>
      <c r="W62" s="57">
        <f t="shared" si="3"/>
        <v>0.91966899999999985</v>
      </c>
      <c r="X62" s="24"/>
      <c r="Y62" s="42"/>
      <c r="Z62" s="33"/>
      <c r="AA62" s="33"/>
      <c r="AB62" s="41"/>
      <c r="AC62" s="24"/>
      <c r="AD62" s="42"/>
      <c r="AE62" s="33"/>
      <c r="AF62" s="33"/>
      <c r="AG62" s="41"/>
      <c r="AH62" s="23"/>
      <c r="AI62" s="42">
        <f t="shared" si="29"/>
        <v>-3.2432458308533585E-2</v>
      </c>
      <c r="AJ62" s="33">
        <f t="shared" si="29"/>
        <v>-3.2028708349092327E-2</v>
      </c>
      <c r="AK62" s="33">
        <f t="shared" si="29"/>
        <v>-4.305884507730573E-2</v>
      </c>
      <c r="AL62" s="41">
        <f t="shared" si="29"/>
        <v>-3.1005106776915703E-2</v>
      </c>
      <c r="AM62" s="33"/>
      <c r="AN62" s="42">
        <f t="shared" si="30"/>
        <v>-3.2432458308533585E-2</v>
      </c>
      <c r="AO62" s="33">
        <f t="shared" si="30"/>
        <v>-3.2028708349092327E-2</v>
      </c>
      <c r="AP62" s="33">
        <f t="shared" si="30"/>
        <v>-4.305884507730573E-2</v>
      </c>
      <c r="AQ62" s="41">
        <f t="shared" si="30"/>
        <v>-3.1005106776915703E-2</v>
      </c>
      <c r="AR62" s="23"/>
      <c r="AS62" s="56">
        <f t="shared" si="6"/>
        <v>10.518643519347691</v>
      </c>
      <c r="AT62" s="29">
        <f t="shared" si="7"/>
        <v>10.258381585112165</v>
      </c>
      <c r="AU62" s="29">
        <f t="shared" si="8"/>
        <v>18.540641393914157</v>
      </c>
      <c r="AV62" s="55">
        <f t="shared" si="9"/>
        <v>9.6131664624794411</v>
      </c>
      <c r="AW62" s="23"/>
      <c r="AX62" s="42">
        <f t="shared" si="10"/>
        <v>-1.427351531617882E-3</v>
      </c>
      <c r="AY62" s="33">
        <f t="shared" si="11"/>
        <v>-1.0236015721766245E-3</v>
      </c>
      <c r="AZ62" s="33">
        <f t="shared" si="12"/>
        <v>-1.2053738300390027E-2</v>
      </c>
      <c r="BA62" s="54"/>
      <c r="BB62" s="23"/>
      <c r="BC62" s="42">
        <f>(O62-(MAX($O$3:O62)))/(MAX($O$3:O62))</f>
        <v>-3.7634438467197134E-2</v>
      </c>
      <c r="BD62" s="33">
        <f>(P62-(MAX($P$3:P62)))/(MAX($P$3:P62))</f>
        <v>-3.7168354056954879E-2</v>
      </c>
      <c r="BE62" s="33">
        <f>(Q62-(MAX($Q$3:Q62)))/(MAX($Q$3:Q62))</f>
        <v>-6.3961376939940945E-2</v>
      </c>
      <c r="BF62" s="41">
        <f>(R62-(MAX($R$3:R62)))/(MAX($R$3:R62))</f>
        <v>-4.710306612706202E-2</v>
      </c>
      <c r="BG62" s="23"/>
      <c r="BH62" s="42">
        <f t="shared" si="13"/>
        <v>0</v>
      </c>
      <c r="BI62" s="33">
        <f t="shared" si="14"/>
        <v>0</v>
      </c>
      <c r="BJ62" s="33">
        <f t="shared" si="22"/>
        <v>0</v>
      </c>
      <c r="BK62" s="41">
        <f t="shared" si="15"/>
        <v>0</v>
      </c>
      <c r="BL62" s="23"/>
      <c r="BM62" s="36">
        <f t="shared" si="37"/>
        <v>274.07590512641389</v>
      </c>
      <c r="BN62" s="35">
        <f t="shared" si="37"/>
        <v>276.48518367903637</v>
      </c>
      <c r="BO62" s="35">
        <f t="shared" si="37"/>
        <v>257.56865393124497</v>
      </c>
      <c r="BP62" s="37">
        <f t="shared" si="37"/>
        <v>219.33663208166445</v>
      </c>
      <c r="BQ62" s="23"/>
      <c r="BR62" s="42">
        <f t="shared" si="17"/>
        <v>0</v>
      </c>
      <c r="BS62" s="33">
        <f t="shared" si="18"/>
        <v>0</v>
      </c>
      <c r="BT62" s="33">
        <f t="shared" si="23"/>
        <v>0</v>
      </c>
      <c r="BU62" s="41">
        <f t="shared" si="19"/>
        <v>0</v>
      </c>
      <c r="BV62" s="23"/>
      <c r="BW62" s="36">
        <f t="shared" si="38"/>
        <v>91.461815982831268</v>
      </c>
      <c r="BX62" s="35">
        <f t="shared" si="38"/>
        <v>91.707228801940758</v>
      </c>
      <c r="BY62" s="35">
        <f t="shared" si="38"/>
        <v>89.453159956919151</v>
      </c>
      <c r="BZ62" s="37">
        <f t="shared" si="38"/>
        <v>90.322030624706144</v>
      </c>
    </row>
    <row r="63" spans="1:78" outlineLevel="1">
      <c r="H63" s="167">
        <f t="shared" si="21"/>
        <v>39325</v>
      </c>
      <c r="I63" s="60"/>
      <c r="J63" s="42">
        <f t="shared" si="24"/>
        <v>7.9144141618372466E-3</v>
      </c>
      <c r="K63" s="33">
        <f t="shared" si="24"/>
        <v>7.8126336907655691E-3</v>
      </c>
      <c r="L63" s="33">
        <f t="shared" si="24"/>
        <v>9.211166061327436E-3</v>
      </c>
      <c r="M63" s="41">
        <f t="shared" si="0"/>
        <v>1.4990084228062361E-2</v>
      </c>
      <c r="N63" s="24"/>
      <c r="O63" s="232">
        <v>24446.44</v>
      </c>
      <c r="P63" s="239">
        <v>24735.33</v>
      </c>
      <c r="Q63" s="239">
        <v>22251.33</v>
      </c>
      <c r="R63" s="351">
        <v>19484.45</v>
      </c>
      <c r="S63" s="24"/>
      <c r="T63" s="59">
        <f t="shared" si="1"/>
        <v>1.4446439999999998</v>
      </c>
      <c r="U63" s="58">
        <f t="shared" si="28"/>
        <v>1.4735330000000002</v>
      </c>
      <c r="V63" s="58">
        <f t="shared" si="28"/>
        <v>1.2251330000000002</v>
      </c>
      <c r="W63" s="57">
        <f t="shared" si="3"/>
        <v>0.94844500000000009</v>
      </c>
      <c r="X63" s="24"/>
      <c r="Y63" s="42"/>
      <c r="Z63" s="33"/>
      <c r="AA63" s="33"/>
      <c r="AB63" s="41"/>
      <c r="AC63" s="24"/>
      <c r="AD63" s="42"/>
      <c r="AE63" s="33"/>
      <c r="AF63" s="33"/>
      <c r="AG63" s="41"/>
      <c r="AH63" s="23"/>
      <c r="AI63" s="42">
        <f t="shared" si="29"/>
        <v>7.9144141618372466E-3</v>
      </c>
      <c r="AJ63" s="33">
        <f t="shared" si="29"/>
        <v>7.8126336907655691E-3</v>
      </c>
      <c r="AK63" s="33">
        <f t="shared" si="29"/>
        <v>9.211166061327436E-3</v>
      </c>
      <c r="AL63" s="41">
        <f t="shared" si="29"/>
        <v>1.4990084228062361E-2</v>
      </c>
      <c r="AM63" s="33"/>
      <c r="AN63" s="42">
        <f t="shared" si="30"/>
        <v>0</v>
      </c>
      <c r="AO63" s="33">
        <f t="shared" si="30"/>
        <v>0</v>
      </c>
      <c r="AP63" s="33">
        <f t="shared" si="30"/>
        <v>0</v>
      </c>
      <c r="AQ63" s="41">
        <f t="shared" si="30"/>
        <v>0</v>
      </c>
      <c r="AR63" s="23"/>
      <c r="AS63" s="56">
        <f t="shared" si="6"/>
        <v>0</v>
      </c>
      <c r="AT63" s="29">
        <f t="shared" si="7"/>
        <v>0</v>
      </c>
      <c r="AU63" s="29">
        <f t="shared" si="8"/>
        <v>0</v>
      </c>
      <c r="AV63" s="55">
        <f t="shared" si="9"/>
        <v>0</v>
      </c>
      <c r="AW63" s="23"/>
      <c r="AX63" s="42">
        <f t="shared" si="10"/>
        <v>-7.0756700662251149E-3</v>
      </c>
      <c r="AY63" s="33">
        <f t="shared" si="11"/>
        <v>-7.1774505372967923E-3</v>
      </c>
      <c r="AZ63" s="33">
        <f t="shared" si="12"/>
        <v>-5.7789181667349254E-3</v>
      </c>
      <c r="BA63" s="54"/>
      <c r="BB63" s="23"/>
      <c r="BC63" s="42">
        <f>(O63-(MAX($O$3:O63)))/(MAX($O$3:O63))</f>
        <v>-3.0017878838137429E-2</v>
      </c>
      <c r="BD63" s="33">
        <f>(P63-(MAX($P$3:P63)))/(MAX($P$3:P63))</f>
        <v>-2.964610310132498E-2</v>
      </c>
      <c r="BE63" s="33">
        <f>(Q63-(MAX($Q$3:Q63)))/(MAX($Q$3:Q63))</f>
        <v>-5.5339369743118545E-2</v>
      </c>
      <c r="BF63" s="41">
        <f>(R63-(MAX($R$3:R63)))/(MAX($R$3:R63))</f>
        <v>-3.2819060827644325E-2</v>
      </c>
      <c r="BG63" s="23"/>
      <c r="BH63" s="42">
        <f t="shared" si="13"/>
        <v>0</v>
      </c>
      <c r="BI63" s="33">
        <f t="shared" si="14"/>
        <v>0</v>
      </c>
      <c r="BJ63" s="33">
        <f t="shared" si="22"/>
        <v>0</v>
      </c>
      <c r="BK63" s="41">
        <f t="shared" si="15"/>
        <v>0</v>
      </c>
      <c r="BL63" s="23"/>
      <c r="BM63" s="36">
        <f t="shared" si="37"/>
        <v>274.07590512641389</v>
      </c>
      <c r="BN63" s="35">
        <f t="shared" si="37"/>
        <v>276.48518367903637</v>
      </c>
      <c r="BO63" s="35">
        <f t="shared" si="37"/>
        <v>257.56865393124497</v>
      </c>
      <c r="BP63" s="37">
        <f t="shared" si="37"/>
        <v>219.33663208166445</v>
      </c>
      <c r="BQ63" s="23"/>
      <c r="BR63" s="42">
        <f t="shared" si="17"/>
        <v>0</v>
      </c>
      <c r="BS63" s="33">
        <f t="shared" si="18"/>
        <v>0</v>
      </c>
      <c r="BT63" s="33">
        <f t="shared" si="23"/>
        <v>0</v>
      </c>
      <c r="BU63" s="41">
        <f t="shared" si="19"/>
        <v>0</v>
      </c>
      <c r="BV63" s="23"/>
      <c r="BW63" s="36">
        <f t="shared" si="38"/>
        <v>91.461815982831268</v>
      </c>
      <c r="BX63" s="35">
        <f t="shared" si="38"/>
        <v>91.707228801940758</v>
      </c>
      <c r="BY63" s="35">
        <f t="shared" si="38"/>
        <v>89.453159956919151</v>
      </c>
      <c r="BZ63" s="37">
        <f t="shared" si="38"/>
        <v>90.322030624706144</v>
      </c>
    </row>
    <row r="64" spans="1:78" s="64" customFormat="1" outlineLevel="1">
      <c r="A64"/>
      <c r="B64" s="23"/>
      <c r="C64" s="91"/>
      <c r="D64" s="91"/>
      <c r="E64" s="91"/>
      <c r="F64" s="91"/>
      <c r="G64" s="174"/>
      <c r="H64" s="166">
        <f t="shared" si="21"/>
        <v>39355</v>
      </c>
      <c r="I64" s="101"/>
      <c r="J64" s="102">
        <f t="shared" si="24"/>
        <v>4.2494121843507759E-2</v>
      </c>
      <c r="K64" s="103">
        <f t="shared" si="24"/>
        <v>4.2863790375952115E-2</v>
      </c>
      <c r="L64" s="103">
        <f t="shared" si="24"/>
        <v>2.645369962155053E-2</v>
      </c>
      <c r="M64" s="104">
        <f t="shared" si="0"/>
        <v>3.7399054117514208E-2</v>
      </c>
      <c r="N64" s="100"/>
      <c r="O64" s="231">
        <v>25485.27</v>
      </c>
      <c r="P64" s="238">
        <v>25795.58</v>
      </c>
      <c r="Q64" s="238">
        <v>22839.96</v>
      </c>
      <c r="R64" s="350">
        <v>20213.150000000001</v>
      </c>
      <c r="S64" s="100"/>
      <c r="T64" s="105">
        <f t="shared" si="1"/>
        <v>1.548527</v>
      </c>
      <c r="U64" s="106">
        <f t="shared" si="28"/>
        <v>1.5795580000000002</v>
      </c>
      <c r="V64" s="106">
        <f t="shared" si="28"/>
        <v>1.2839959999999999</v>
      </c>
      <c r="W64" s="107">
        <f t="shared" si="3"/>
        <v>1.0213150000000002</v>
      </c>
      <c r="X64" s="100"/>
      <c r="Y64" s="102">
        <f>(O64-O61)/O61</f>
        <v>1.6666613476903177E-2</v>
      </c>
      <c r="Z64" s="103">
        <f>(P64-P61)/P61</f>
        <v>1.7348768659026952E-2</v>
      </c>
      <c r="AA64" s="103">
        <f>(Q64-Q61)/Q61</f>
        <v>-8.6964900242315363E-3</v>
      </c>
      <c r="AB64" s="104">
        <f>(R64-R61)/R61</f>
        <v>2.0302933784532132E-2</v>
      </c>
      <c r="AC64" s="100"/>
      <c r="AD64" s="102"/>
      <c r="AE64" s="103"/>
      <c r="AF64" s="103"/>
      <c r="AG64" s="104"/>
      <c r="AH64" s="99"/>
      <c r="AI64" s="102">
        <f t="shared" si="29"/>
        <v>4.2494121843507759E-2</v>
      </c>
      <c r="AJ64" s="103">
        <f t="shared" si="29"/>
        <v>4.2863790375952115E-2</v>
      </c>
      <c r="AK64" s="103">
        <f t="shared" si="29"/>
        <v>2.645369962155053E-2</v>
      </c>
      <c r="AL64" s="104">
        <f t="shared" si="29"/>
        <v>3.7399054117514208E-2</v>
      </c>
      <c r="AM64" s="103"/>
      <c r="AN64" s="102">
        <f t="shared" si="30"/>
        <v>0</v>
      </c>
      <c r="AO64" s="103">
        <f t="shared" si="30"/>
        <v>0</v>
      </c>
      <c r="AP64" s="103">
        <f t="shared" si="30"/>
        <v>0</v>
      </c>
      <c r="AQ64" s="104">
        <f t="shared" si="30"/>
        <v>0</v>
      </c>
      <c r="AR64" s="99"/>
      <c r="AS64" s="108">
        <f t="shared" si="6"/>
        <v>0</v>
      </c>
      <c r="AT64" s="109">
        <f t="shared" si="7"/>
        <v>0</v>
      </c>
      <c r="AU64" s="109">
        <f t="shared" si="8"/>
        <v>0</v>
      </c>
      <c r="AV64" s="110">
        <f t="shared" si="9"/>
        <v>0</v>
      </c>
      <c r="AW64" s="99"/>
      <c r="AX64" s="102">
        <f t="shared" si="10"/>
        <v>5.0950677259935517E-3</v>
      </c>
      <c r="AY64" s="103">
        <f t="shared" si="11"/>
        <v>5.4647362584379078E-3</v>
      </c>
      <c r="AZ64" s="103">
        <f t="shared" si="12"/>
        <v>-1.0945354495963677E-2</v>
      </c>
      <c r="BA64" s="111"/>
      <c r="BB64" s="99"/>
      <c r="BC64" s="102">
        <f>(O64-(MAX($O$3:O64)))/(MAX($O$3:O64))</f>
        <v>0</v>
      </c>
      <c r="BD64" s="103">
        <f>(P64-(MAX($P$3:P64)))/(MAX($P$3:P64))</f>
        <v>0</v>
      </c>
      <c r="BE64" s="103">
        <f>(Q64-(MAX($Q$3:Q64)))/(MAX($Q$3:Q64))</f>
        <v>-3.0349601185998335E-2</v>
      </c>
      <c r="BF64" s="104">
        <f>(R64-(MAX($R$3:R64)))/(MAX($R$3:R64))</f>
        <v>0</v>
      </c>
      <c r="BG64" s="99"/>
      <c r="BH64" s="102">
        <f t="shared" si="13"/>
        <v>1.6666613476903177E-2</v>
      </c>
      <c r="BI64" s="103">
        <f t="shared" si="14"/>
        <v>1.7348768659026952E-2</v>
      </c>
      <c r="BJ64" s="103">
        <f t="shared" si="22"/>
        <v>-8.6964900242315363E-3</v>
      </c>
      <c r="BK64" s="104">
        <f t="shared" si="15"/>
        <v>2.0302933784532132E-2</v>
      </c>
      <c r="BL64" s="99"/>
      <c r="BM64" s="112">
        <f t="shared" si="37"/>
        <v>278.64382230048818</v>
      </c>
      <c r="BN64" s="113">
        <f t="shared" si="37"/>
        <v>281.28186116833257</v>
      </c>
      <c r="BO64" s="113">
        <f t="shared" si="37"/>
        <v>255.32871070177714</v>
      </c>
      <c r="BP64" s="114">
        <f t="shared" si="37"/>
        <v>223.78980919934077</v>
      </c>
      <c r="BQ64" s="99"/>
      <c r="BR64" s="102">
        <f t="shared" si="17"/>
        <v>0</v>
      </c>
      <c r="BS64" s="103">
        <f t="shared" si="18"/>
        <v>0</v>
      </c>
      <c r="BT64" s="103">
        <f t="shared" si="23"/>
        <v>0</v>
      </c>
      <c r="BU64" s="104">
        <f t="shared" si="19"/>
        <v>0</v>
      </c>
      <c r="BV64" s="99"/>
      <c r="BW64" s="112">
        <f t="shared" si="38"/>
        <v>91.461815982831268</v>
      </c>
      <c r="BX64" s="113">
        <f t="shared" si="38"/>
        <v>91.707228801940758</v>
      </c>
      <c r="BY64" s="113">
        <f t="shared" si="38"/>
        <v>89.453159956919151</v>
      </c>
      <c r="BZ64" s="114">
        <f t="shared" si="38"/>
        <v>90.322030624706144</v>
      </c>
    </row>
    <row r="65" spans="1:78" outlineLevel="1">
      <c r="H65" s="167">
        <f t="shared" si="21"/>
        <v>39386</v>
      </c>
      <c r="I65" s="60"/>
      <c r="J65" s="42">
        <f t="shared" si="24"/>
        <v>2.1267186888739964E-2</v>
      </c>
      <c r="K65" s="33">
        <f t="shared" si="24"/>
        <v>2.1425375975263838E-2</v>
      </c>
      <c r="L65" s="33">
        <f t="shared" si="24"/>
        <v>2.6313969026215522E-2</v>
      </c>
      <c r="M65" s="41">
        <f t="shared" si="0"/>
        <v>1.5906971451752794E-2</v>
      </c>
      <c r="N65" s="24"/>
      <c r="O65" s="232">
        <v>26027.27</v>
      </c>
      <c r="P65" s="239">
        <v>26348.26</v>
      </c>
      <c r="Q65" s="239">
        <v>23440.97</v>
      </c>
      <c r="R65" s="351">
        <v>20534.68</v>
      </c>
      <c r="S65" s="24"/>
      <c r="T65" s="59">
        <f t="shared" si="1"/>
        <v>1.602727</v>
      </c>
      <c r="U65" s="58">
        <f t="shared" si="28"/>
        <v>1.6348259999999999</v>
      </c>
      <c r="V65" s="58">
        <f t="shared" si="28"/>
        <v>1.3440970000000001</v>
      </c>
      <c r="W65" s="57">
        <f t="shared" si="3"/>
        <v>1.0534680000000001</v>
      </c>
      <c r="X65" s="24"/>
      <c r="Y65" s="42"/>
      <c r="Z65" s="33"/>
      <c r="AA65" s="33"/>
      <c r="AB65" s="41"/>
      <c r="AC65" s="24"/>
      <c r="AD65" s="42"/>
      <c r="AE65" s="33"/>
      <c r="AF65" s="33"/>
      <c r="AG65" s="41"/>
      <c r="AH65" s="23"/>
      <c r="AI65" s="42">
        <f t="shared" si="29"/>
        <v>2.1267186888739964E-2</v>
      </c>
      <c r="AJ65" s="33">
        <f t="shared" si="29"/>
        <v>2.1425375975263838E-2</v>
      </c>
      <c r="AK65" s="33">
        <f t="shared" si="29"/>
        <v>2.6313969026215522E-2</v>
      </c>
      <c r="AL65" s="41">
        <f t="shared" si="29"/>
        <v>1.5906971451752794E-2</v>
      </c>
      <c r="AM65" s="33"/>
      <c r="AN65" s="42">
        <f t="shared" si="30"/>
        <v>0</v>
      </c>
      <c r="AO65" s="33">
        <f t="shared" si="30"/>
        <v>0</v>
      </c>
      <c r="AP65" s="33">
        <f t="shared" si="30"/>
        <v>0</v>
      </c>
      <c r="AQ65" s="41">
        <f t="shared" si="30"/>
        <v>0</v>
      </c>
      <c r="AR65" s="23"/>
      <c r="AS65" s="56">
        <f t="shared" si="6"/>
        <v>0</v>
      </c>
      <c r="AT65" s="29">
        <f t="shared" si="7"/>
        <v>0</v>
      </c>
      <c r="AU65" s="29">
        <f t="shared" si="8"/>
        <v>0</v>
      </c>
      <c r="AV65" s="55">
        <f t="shared" si="9"/>
        <v>0</v>
      </c>
      <c r="AW65" s="23"/>
      <c r="AX65" s="42">
        <f t="shared" si="10"/>
        <v>5.3602154369871702E-3</v>
      </c>
      <c r="AY65" s="33">
        <f t="shared" si="11"/>
        <v>5.5184045235110446E-3</v>
      </c>
      <c r="AZ65" s="33">
        <f t="shared" si="12"/>
        <v>1.0406997574462729E-2</v>
      </c>
      <c r="BA65" s="54"/>
      <c r="BB65" s="23"/>
      <c r="BC65" s="42">
        <f>(O65-(MAX($O$3:O65)))/(MAX($O$3:O65))</f>
        <v>0</v>
      </c>
      <c r="BD65" s="33">
        <f>(P65-(MAX($P$3:P65)))/(MAX($P$3:P65))</f>
        <v>0</v>
      </c>
      <c r="BE65" s="33">
        <f>(Q65-(MAX($Q$3:Q65)))/(MAX($Q$3:Q65))</f>
        <v>-4.8342506253491423E-3</v>
      </c>
      <c r="BF65" s="41">
        <f>(R65-(MAX($R$3:R65)))/(MAX($R$3:R65))</f>
        <v>0</v>
      </c>
      <c r="BG65" s="23"/>
      <c r="BH65" s="42">
        <f t="shared" si="13"/>
        <v>0</v>
      </c>
      <c r="BI65" s="33">
        <f t="shared" si="14"/>
        <v>0</v>
      </c>
      <c r="BJ65" s="33">
        <f t="shared" si="22"/>
        <v>0</v>
      </c>
      <c r="BK65" s="41">
        <f t="shared" si="15"/>
        <v>0</v>
      </c>
      <c r="BL65" s="23"/>
      <c r="BM65" s="36">
        <f t="shared" si="37"/>
        <v>278.64382230048818</v>
      </c>
      <c r="BN65" s="35">
        <f t="shared" si="37"/>
        <v>281.28186116833257</v>
      </c>
      <c r="BO65" s="35">
        <f t="shared" si="37"/>
        <v>255.32871070177714</v>
      </c>
      <c r="BP65" s="37">
        <f t="shared" si="37"/>
        <v>223.78980919934077</v>
      </c>
      <c r="BQ65" s="23"/>
      <c r="BR65" s="42">
        <f t="shared" si="17"/>
        <v>0</v>
      </c>
      <c r="BS65" s="33">
        <f t="shared" si="18"/>
        <v>0</v>
      </c>
      <c r="BT65" s="33">
        <f t="shared" si="23"/>
        <v>0</v>
      </c>
      <c r="BU65" s="41">
        <f t="shared" si="19"/>
        <v>0</v>
      </c>
      <c r="BV65" s="23"/>
      <c r="BW65" s="36">
        <f t="shared" si="38"/>
        <v>91.461815982831268</v>
      </c>
      <c r="BX65" s="35">
        <f t="shared" si="38"/>
        <v>91.707228801940758</v>
      </c>
      <c r="BY65" s="35">
        <f t="shared" si="38"/>
        <v>89.453159956919151</v>
      </c>
      <c r="BZ65" s="37">
        <f t="shared" si="38"/>
        <v>90.322030624706144</v>
      </c>
    </row>
    <row r="66" spans="1:78" outlineLevel="1">
      <c r="H66" s="167">
        <f t="shared" si="21"/>
        <v>39416</v>
      </c>
      <c r="I66" s="60"/>
      <c r="J66" s="42">
        <f t="shared" si="24"/>
        <v>-5.8568186367605968E-2</v>
      </c>
      <c r="K66" s="33">
        <f t="shared" si="24"/>
        <v>-5.8219404241494521E-2</v>
      </c>
      <c r="L66" s="33">
        <f t="shared" si="24"/>
        <v>-5.0378461300876309E-2</v>
      </c>
      <c r="M66" s="41">
        <f t="shared" si="0"/>
        <v>-4.1806836045168549E-2</v>
      </c>
      <c r="N66" s="24"/>
      <c r="O66" s="232">
        <v>24502.9</v>
      </c>
      <c r="P66" s="239">
        <v>24814.28</v>
      </c>
      <c r="Q66" s="239">
        <v>22260.05</v>
      </c>
      <c r="R66" s="351">
        <v>19676.189999999999</v>
      </c>
      <c r="S66" s="24"/>
      <c r="T66" s="59">
        <f t="shared" si="1"/>
        <v>1.4502900000000001</v>
      </c>
      <c r="U66" s="58">
        <f t="shared" si="28"/>
        <v>1.481428</v>
      </c>
      <c r="V66" s="58">
        <f t="shared" si="28"/>
        <v>1.226005</v>
      </c>
      <c r="W66" s="57">
        <f t="shared" si="3"/>
        <v>0.9676189999999999</v>
      </c>
      <c r="X66" s="24"/>
      <c r="Y66" s="42"/>
      <c r="Z66" s="33"/>
      <c r="AA66" s="33"/>
      <c r="AB66" s="41"/>
      <c r="AC66" s="24"/>
      <c r="AD66" s="42"/>
      <c r="AE66" s="33"/>
      <c r="AF66" s="33"/>
      <c r="AG66" s="41"/>
      <c r="AH66" s="23"/>
      <c r="AI66" s="42">
        <f t="shared" si="29"/>
        <v>-5.8568186367605968E-2</v>
      </c>
      <c r="AJ66" s="33">
        <f t="shared" si="29"/>
        <v>-5.8219404241494521E-2</v>
      </c>
      <c r="AK66" s="33">
        <f t="shared" si="29"/>
        <v>-5.0378461300876309E-2</v>
      </c>
      <c r="AL66" s="41">
        <f t="shared" si="29"/>
        <v>-4.1806836045168549E-2</v>
      </c>
      <c r="AM66" s="33"/>
      <c r="AN66" s="42">
        <f t="shared" si="30"/>
        <v>-5.8568186367605968E-2</v>
      </c>
      <c r="AO66" s="33">
        <f t="shared" si="30"/>
        <v>-5.8219404241494521E-2</v>
      </c>
      <c r="AP66" s="33">
        <f t="shared" si="30"/>
        <v>-5.0378461300876309E-2</v>
      </c>
      <c r="AQ66" s="41">
        <f t="shared" si="30"/>
        <v>-4.1806836045168549E-2</v>
      </c>
      <c r="AR66" s="23"/>
      <c r="AS66" s="56">
        <f t="shared" si="6"/>
        <v>34.302324543906252</v>
      </c>
      <c r="AT66" s="29">
        <f t="shared" si="7"/>
        <v>33.894990302345505</v>
      </c>
      <c r="AU66" s="29">
        <f t="shared" si="8"/>
        <v>25.379893630438925</v>
      </c>
      <c r="AV66" s="55">
        <f t="shared" si="9"/>
        <v>17.478115401076039</v>
      </c>
      <c r="AW66" s="23"/>
      <c r="AX66" s="42">
        <f t="shared" si="10"/>
        <v>-1.6761350322437418E-2</v>
      </c>
      <c r="AY66" s="33">
        <f t="shared" si="11"/>
        <v>-1.6412568196325972E-2</v>
      </c>
      <c r="AZ66" s="33">
        <f t="shared" si="12"/>
        <v>-8.5716252557077599E-3</v>
      </c>
      <c r="BA66" s="54"/>
      <c r="BB66" s="23"/>
      <c r="BC66" s="42">
        <f>(O66-(MAX($O$3:O66)))/(MAX($O$3:O66))</f>
        <v>-5.8568186367605933E-2</v>
      </c>
      <c r="BD66" s="33">
        <f>(P66-(MAX($P$3:P66)))/(MAX($P$3:P66))</f>
        <v>-5.8219404241494493E-2</v>
      </c>
      <c r="BE66" s="33">
        <f>(Q66-(MAX($Q$3:Q66)))/(MAX($Q$3:Q66))</f>
        <v>-5.4969169818177531E-2</v>
      </c>
      <c r="BF66" s="41">
        <f>(R66-(MAX($R$3:R66)))/(MAX($R$3:R66))</f>
        <v>-4.1806836045168543E-2</v>
      </c>
      <c r="BG66" s="23"/>
      <c r="BH66" s="42">
        <f t="shared" si="13"/>
        <v>0</v>
      </c>
      <c r="BI66" s="33">
        <f t="shared" si="14"/>
        <v>0</v>
      </c>
      <c r="BJ66" s="33">
        <f t="shared" si="22"/>
        <v>0</v>
      </c>
      <c r="BK66" s="41">
        <f t="shared" si="15"/>
        <v>0</v>
      </c>
      <c r="BL66" s="23"/>
      <c r="BM66" s="36">
        <f t="shared" si="37"/>
        <v>278.64382230048818</v>
      </c>
      <c r="BN66" s="35">
        <f t="shared" si="37"/>
        <v>281.28186116833257</v>
      </c>
      <c r="BO66" s="35">
        <f t="shared" si="37"/>
        <v>255.32871070177714</v>
      </c>
      <c r="BP66" s="37">
        <f t="shared" si="37"/>
        <v>223.78980919934077</v>
      </c>
      <c r="BQ66" s="23"/>
      <c r="BR66" s="42">
        <f t="shared" si="17"/>
        <v>0</v>
      </c>
      <c r="BS66" s="33">
        <f t="shared" si="18"/>
        <v>0</v>
      </c>
      <c r="BT66" s="33">
        <f t="shared" si="23"/>
        <v>0</v>
      </c>
      <c r="BU66" s="41">
        <f t="shared" si="19"/>
        <v>0</v>
      </c>
      <c r="BV66" s="23"/>
      <c r="BW66" s="36">
        <f t="shared" si="38"/>
        <v>91.461815982831268</v>
      </c>
      <c r="BX66" s="35">
        <f t="shared" si="38"/>
        <v>91.707228801940758</v>
      </c>
      <c r="BY66" s="35">
        <f t="shared" si="38"/>
        <v>89.453159956919151</v>
      </c>
      <c r="BZ66" s="37">
        <f t="shared" si="38"/>
        <v>90.322030624706144</v>
      </c>
    </row>
    <row r="67" spans="1:78" s="40" customFormat="1" ht="15.75" outlineLevel="1" thickBot="1">
      <c r="A67"/>
      <c r="B67" s="23"/>
      <c r="C67" s="91"/>
      <c r="D67" s="91"/>
      <c r="E67" s="91"/>
      <c r="F67" s="91"/>
      <c r="G67" s="174"/>
      <c r="H67" s="168">
        <f t="shared" si="21"/>
        <v>39447</v>
      </c>
      <c r="I67" s="53"/>
      <c r="J67" s="45">
        <f t="shared" si="24"/>
        <v>-5.8980773704336853E-3</v>
      </c>
      <c r="K67" s="44">
        <f t="shared" si="24"/>
        <v>-5.8063340947227537E-3</v>
      </c>
      <c r="L67" s="44">
        <f t="shared" si="24"/>
        <v>-1.9186839202965933E-3</v>
      </c>
      <c r="M67" s="43">
        <f t="shared" si="0"/>
        <v>-6.9373186577279533E-3</v>
      </c>
      <c r="N67" s="38"/>
      <c r="O67" s="233">
        <v>24358.38</v>
      </c>
      <c r="P67" s="240">
        <v>24670.2</v>
      </c>
      <c r="Q67" s="240">
        <v>22217.34</v>
      </c>
      <c r="R67" s="352">
        <v>19539.689999999999</v>
      </c>
      <c r="S67" s="38"/>
      <c r="T67" s="52">
        <f t="shared" si="1"/>
        <v>1.4358380000000002</v>
      </c>
      <c r="U67" s="51">
        <f t="shared" si="28"/>
        <v>1.46702</v>
      </c>
      <c r="V67" s="51">
        <f t="shared" si="28"/>
        <v>1.2217340000000001</v>
      </c>
      <c r="W67" s="50">
        <f t="shared" si="3"/>
        <v>0.95396899999999984</v>
      </c>
      <c r="X67" s="38"/>
      <c r="Y67" s="45">
        <f>(O67-O64)/O64</f>
        <v>-4.4217306703048444E-2</v>
      </c>
      <c r="Z67" s="44">
        <f>(P67-P64)/P64</f>
        <v>-4.3626853902877974E-2</v>
      </c>
      <c r="AA67" s="44">
        <f>(Q67-Q64)/Q64</f>
        <v>-2.726011779355126E-2</v>
      </c>
      <c r="AB67" s="43">
        <f>(R67-R64)/R64</f>
        <v>-3.3317914328048953E-2</v>
      </c>
      <c r="AC67" s="38"/>
      <c r="AD67" s="181">
        <f>(O67-O55)/O55</f>
        <v>9.6583168939962202E-2</v>
      </c>
      <c r="AE67" s="182">
        <f>(P67-P55)/P55</f>
        <v>9.9532513050992977E-2</v>
      </c>
      <c r="AF67" s="182">
        <f>(Q67-Q55)/Q55</f>
        <v>7.9791150581830214E-2</v>
      </c>
      <c r="AG67" s="183">
        <f>(R67-R55)/R55</f>
        <v>5.4939804309340819E-2</v>
      </c>
      <c r="AH67" s="39"/>
      <c r="AI67" s="45">
        <f t="shared" si="29"/>
        <v>-5.8980773704336853E-3</v>
      </c>
      <c r="AJ67" s="44">
        <f t="shared" si="29"/>
        <v>-5.8063340947227537E-3</v>
      </c>
      <c r="AK67" s="44">
        <f t="shared" si="29"/>
        <v>-1.9186839202965933E-3</v>
      </c>
      <c r="AL67" s="43">
        <f t="shared" si="29"/>
        <v>-6.9373186577279533E-3</v>
      </c>
      <c r="AM67" s="44"/>
      <c r="AN67" s="45">
        <f t="shared" si="30"/>
        <v>-5.8980773704336853E-3</v>
      </c>
      <c r="AO67" s="44">
        <f t="shared" si="30"/>
        <v>-5.8063340947227537E-3</v>
      </c>
      <c r="AP67" s="44">
        <f t="shared" si="30"/>
        <v>-1.9186839202965933E-3</v>
      </c>
      <c r="AQ67" s="43">
        <f t="shared" si="30"/>
        <v>-6.9373186577279533E-3</v>
      </c>
      <c r="AR67" s="39"/>
      <c r="AS67" s="49">
        <f t="shared" si="6"/>
        <v>0.34787316667621937</v>
      </c>
      <c r="AT67" s="48">
        <f t="shared" si="7"/>
        <v>0.33713515619539902</v>
      </c>
      <c r="AU67" s="48">
        <f t="shared" si="8"/>
        <v>3.6813479860047037E-2</v>
      </c>
      <c r="AV67" s="47">
        <f t="shared" si="9"/>
        <v>0.48126390158860372</v>
      </c>
      <c r="AW67" s="39"/>
      <c r="AX67" s="45">
        <f t="shared" si="10"/>
        <v>1.039241287294268E-3</v>
      </c>
      <c r="AY67" s="44">
        <f t="shared" si="11"/>
        <v>1.1309845630051996E-3</v>
      </c>
      <c r="AZ67" s="44">
        <f t="shared" si="12"/>
        <v>5.01863473743136E-3</v>
      </c>
      <c r="BA67" s="46"/>
      <c r="BB67" s="39"/>
      <c r="BC67" s="45">
        <f>(O67-(MAX($O$3:O67)))/(MAX($O$3:O67))</f>
        <v>-6.4120824043397542E-2</v>
      </c>
      <c r="BD67" s="44">
        <f>(P67-(MAX($P$3:P67)))/(MAX($P$3:P67))</f>
        <v>-6.3687697024395459E-2</v>
      </c>
      <c r="BE67" s="44">
        <f>(Q67-(MAX($Q$3:Q67)))/(MAX($Q$3:Q67))</f>
        <v>-5.6782385276231973E-2</v>
      </c>
      <c r="BF67" s="43">
        <f>(R67-(MAX($R$3:R67)))/(MAX($R$3:R67))</f>
        <v>-4.8454127359179769E-2</v>
      </c>
      <c r="BG67" s="39"/>
      <c r="BH67" s="45">
        <f t="shared" si="13"/>
        <v>0</v>
      </c>
      <c r="BI67" s="44">
        <f t="shared" si="14"/>
        <v>0</v>
      </c>
      <c r="BJ67" s="44">
        <f t="shared" si="22"/>
        <v>0</v>
      </c>
      <c r="BK67" s="43">
        <f t="shared" si="15"/>
        <v>0</v>
      </c>
      <c r="BL67" s="39"/>
      <c r="BM67" s="63">
        <f t="shared" si="37"/>
        <v>278.64382230048818</v>
      </c>
      <c r="BN67" s="62">
        <f t="shared" si="37"/>
        <v>281.28186116833257</v>
      </c>
      <c r="BO67" s="62">
        <f t="shared" si="37"/>
        <v>255.32871070177714</v>
      </c>
      <c r="BP67" s="61">
        <f t="shared" si="37"/>
        <v>223.78980919934077</v>
      </c>
      <c r="BQ67" s="39"/>
      <c r="BR67" s="45">
        <f t="shared" si="17"/>
        <v>-4.4217306703048444E-2</v>
      </c>
      <c r="BS67" s="44">
        <f t="shared" si="18"/>
        <v>-4.3626853902877974E-2</v>
      </c>
      <c r="BT67" s="44">
        <f t="shared" si="23"/>
        <v>-2.726011779355126E-2</v>
      </c>
      <c r="BU67" s="43">
        <f t="shared" si="19"/>
        <v>-3.3317914328048953E-2</v>
      </c>
      <c r="BV67" s="39"/>
      <c r="BW67" s="63">
        <f t="shared" si="38"/>
        <v>87.417620813900641</v>
      </c>
      <c r="BX67" s="62">
        <f t="shared" si="38"/>
        <v>87.706330929160686</v>
      </c>
      <c r="BY67" s="62">
        <f t="shared" si="38"/>
        <v>87.01465627948815</v>
      </c>
      <c r="BZ67" s="61">
        <f t="shared" si="38"/>
        <v>87.31268894641677</v>
      </c>
    </row>
    <row r="68" spans="1:78" outlineLevel="1">
      <c r="H68" s="167">
        <f t="shared" si="21"/>
        <v>39478</v>
      </c>
      <c r="I68" s="60"/>
      <c r="J68" s="42">
        <f t="shared" si="24"/>
        <v>-7.7664852917148086E-2</v>
      </c>
      <c r="K68" s="33">
        <f t="shared" si="24"/>
        <v>-7.7499979732633006E-2</v>
      </c>
      <c r="L68" s="33">
        <f t="shared" si="24"/>
        <v>-6.160773521942764E-2</v>
      </c>
      <c r="M68" s="41">
        <f t="shared" si="24"/>
        <v>-5.9982016091350454E-2</v>
      </c>
      <c r="N68" s="24"/>
      <c r="O68" s="232">
        <v>22466.59</v>
      </c>
      <c r="P68" s="239">
        <v>22758.26</v>
      </c>
      <c r="Q68" s="239">
        <v>20848.580000000002</v>
      </c>
      <c r="R68" s="351">
        <v>18367.66</v>
      </c>
      <c r="S68" s="24"/>
      <c r="T68" s="59">
        <f t="shared" ref="T68:T131" si="39">(O68-$O$3)/$O$3</f>
        <v>1.246659</v>
      </c>
      <c r="U68" s="58">
        <f t="shared" ref="U68:V99" si="40">(P68-$P$3)/$P$3</f>
        <v>1.2758259999999999</v>
      </c>
      <c r="V68" s="58">
        <f t="shared" si="40"/>
        <v>1.0848580000000001</v>
      </c>
      <c r="W68" s="57">
        <f t="shared" ref="W68:W131" si="41">(R68-$R$3)/$R$3</f>
        <v>0.83676600000000001</v>
      </c>
      <c r="X68" s="24"/>
      <c r="Y68" s="42"/>
      <c r="Z68" s="33"/>
      <c r="AA68" s="33"/>
      <c r="AB68" s="41"/>
      <c r="AC68" s="24"/>
      <c r="AD68" s="42"/>
      <c r="AE68" s="33"/>
      <c r="AF68" s="33"/>
      <c r="AG68" s="41"/>
      <c r="AH68" s="23"/>
      <c r="AI68" s="42">
        <f t="shared" ref="AI68:AL99" si="42">J68-0</f>
        <v>-7.7664852917148086E-2</v>
      </c>
      <c r="AJ68" s="33">
        <f t="shared" si="42"/>
        <v>-7.7499979732633006E-2</v>
      </c>
      <c r="AK68" s="33">
        <f t="shared" si="42"/>
        <v>-6.160773521942764E-2</v>
      </c>
      <c r="AL68" s="41">
        <f t="shared" si="42"/>
        <v>-5.9982016091350454E-2</v>
      </c>
      <c r="AM68" s="33"/>
      <c r="AN68" s="42">
        <f t="shared" ref="AN68:AQ99" si="43">IF(AI68&lt;0,AI68,0)</f>
        <v>-7.7664852917148086E-2</v>
      </c>
      <c r="AO68" s="33">
        <f t="shared" si="43"/>
        <v>-7.7499979732633006E-2</v>
      </c>
      <c r="AP68" s="33">
        <f t="shared" si="43"/>
        <v>-6.160773521942764E-2</v>
      </c>
      <c r="AQ68" s="41">
        <f t="shared" si="43"/>
        <v>-5.9982016091350454E-2</v>
      </c>
      <c r="AR68" s="23"/>
      <c r="AS68" s="56">
        <f t="shared" ref="AS68:AS131" si="44">IF(J68&lt;$C$35,((($C$35*100)-(J68*100))^2),0)</f>
        <v>60.318293786422451</v>
      </c>
      <c r="AT68" s="29">
        <f t="shared" ref="AT68:AT131" si="45">IF(K68&lt;$D$35,((($D$35*100)-(K68*100))^2),0)</f>
        <v>60.062468585585265</v>
      </c>
      <c r="AU68" s="29">
        <f t="shared" ref="AU68:AU131" si="46">IF(L68&lt;$E$35,((($E$35*100)-(L68*100))^2),0)</f>
        <v>37.955130388671044</v>
      </c>
      <c r="AV68" s="55">
        <f t="shared" ref="AV68:AV131" si="47">IF(M68&lt;$F$35,((($F$35*100)-(M68*100))^2),0)</f>
        <v>35.978422543830249</v>
      </c>
      <c r="AW68" s="23"/>
      <c r="AX68" s="42">
        <f t="shared" ref="AX68:AX131" si="48">J68-M68</f>
        <v>-1.7682836825797632E-2</v>
      </c>
      <c r="AY68" s="33">
        <f t="shared" ref="AY68:AY131" si="49">K68-M68</f>
        <v>-1.7517963641282552E-2</v>
      </c>
      <c r="AZ68" s="33">
        <f t="shared" ref="AZ68:AZ131" si="50">L68-M68</f>
        <v>-1.6257191280771854E-3</v>
      </c>
      <c r="BA68" s="54"/>
      <c r="BB68" s="23"/>
      <c r="BC68" s="42">
        <f>(O68-(MAX($O$3:O68)))/(MAX($O$3:O68))</f>
        <v>-0.13680574259228878</v>
      </c>
      <c r="BD68" s="33">
        <f>(P68-(MAX($P$3:P68)))/(MAX($P$3:P68))</f>
        <v>-0.13625188152841972</v>
      </c>
      <c r="BE68" s="33">
        <f>(Q68-(MAX($Q$3:Q68)))/(MAX($Q$3:Q68))</f>
        <v>-0.11489188633843399</v>
      </c>
      <c r="BF68" s="41">
        <f>(R68-(MAX($R$3:R68)))/(MAX($R$3:R68))</f>
        <v>-0.10552976720357952</v>
      </c>
      <c r="BG68" s="23"/>
      <c r="BH68" s="42">
        <f t="shared" ref="BH68:BH131" si="51">SUMIF(BK68,"&gt;0",Y68)</f>
        <v>0</v>
      </c>
      <c r="BI68" s="33">
        <f t="shared" ref="BI68:BI131" si="52">SUMIF(BK68,"&gt;0",Z68)</f>
        <v>0</v>
      </c>
      <c r="BJ68" s="33">
        <f t="shared" si="22"/>
        <v>0</v>
      </c>
      <c r="BK68" s="41">
        <f t="shared" ref="BK68:BK131" si="53">SUMIF(AB68,"&gt;0")</f>
        <v>0</v>
      </c>
      <c r="BL68" s="23"/>
      <c r="BM68" s="36">
        <f t="shared" ref="BM68:BP83" si="54">BM67*(1+BH68)</f>
        <v>278.64382230048818</v>
      </c>
      <c r="BN68" s="35">
        <f t="shared" si="54"/>
        <v>281.28186116833257</v>
      </c>
      <c r="BO68" s="35">
        <f t="shared" si="54"/>
        <v>255.32871070177714</v>
      </c>
      <c r="BP68" s="37">
        <f t="shared" si="54"/>
        <v>223.78980919934077</v>
      </c>
      <c r="BQ68" s="23"/>
      <c r="BR68" s="42">
        <f t="shared" ref="BR68:BR131" si="55">SUMIF(BU68,"&lt;0",Y68)</f>
        <v>0</v>
      </c>
      <c r="BS68" s="33">
        <f t="shared" ref="BS68:BS131" si="56">SUMIF(BU68,"&lt;0",Z68)</f>
        <v>0</v>
      </c>
      <c r="BT68" s="33">
        <f t="shared" si="23"/>
        <v>0</v>
      </c>
      <c r="BU68" s="41">
        <f t="shared" ref="BU68:BU131" si="57">SUMIF(AB68,"&lt;0")</f>
        <v>0</v>
      </c>
      <c r="BV68" s="23"/>
      <c r="BW68" s="36">
        <f t="shared" ref="BW68:BZ83" si="58">BW67*(1+BR68)</f>
        <v>87.417620813900641</v>
      </c>
      <c r="BX68" s="35">
        <f t="shared" si="58"/>
        <v>87.706330929160686</v>
      </c>
      <c r="BY68" s="35">
        <f t="shared" si="58"/>
        <v>87.01465627948815</v>
      </c>
      <c r="BZ68" s="37">
        <f t="shared" si="58"/>
        <v>87.31268894641677</v>
      </c>
    </row>
    <row r="69" spans="1:78" outlineLevel="1">
      <c r="H69" s="167">
        <f t="shared" ref="H69:H132" si="59">EOMONTH(H68,1)</f>
        <v>39507</v>
      </c>
      <c r="I69" s="60"/>
      <c r="J69" s="42">
        <f t="shared" si="24"/>
        <v>-2.2564617060265912E-2</v>
      </c>
      <c r="K69" s="33">
        <f t="shared" si="24"/>
        <v>-2.2222261280080202E-2</v>
      </c>
      <c r="L69" s="33">
        <f t="shared" si="24"/>
        <v>-1.8600787199895774E-2</v>
      </c>
      <c r="M69" s="41">
        <f t="shared" si="24"/>
        <v>-3.2485357416241367E-2</v>
      </c>
      <c r="N69" s="24"/>
      <c r="O69" s="232">
        <v>21959.64</v>
      </c>
      <c r="P69" s="239">
        <v>22252.52</v>
      </c>
      <c r="Q69" s="239">
        <v>20460.78</v>
      </c>
      <c r="R69" s="351">
        <v>17770.98</v>
      </c>
      <c r="S69" s="24"/>
      <c r="T69" s="59">
        <f t="shared" si="39"/>
        <v>1.195964</v>
      </c>
      <c r="U69" s="58">
        <f t="shared" si="40"/>
        <v>1.225252</v>
      </c>
      <c r="V69" s="58">
        <f t="shared" si="40"/>
        <v>1.0460779999999998</v>
      </c>
      <c r="W69" s="57">
        <f t="shared" si="41"/>
        <v>0.77709799999999996</v>
      </c>
      <c r="X69" s="24"/>
      <c r="Y69" s="42"/>
      <c r="Z69" s="33"/>
      <c r="AA69" s="33"/>
      <c r="AB69" s="41"/>
      <c r="AC69" s="24"/>
      <c r="AD69" s="42"/>
      <c r="AE69" s="33"/>
      <c r="AF69" s="33"/>
      <c r="AG69" s="41"/>
      <c r="AH69" s="23"/>
      <c r="AI69" s="42">
        <f t="shared" si="42"/>
        <v>-2.2564617060265912E-2</v>
      </c>
      <c r="AJ69" s="33">
        <f t="shared" si="42"/>
        <v>-2.2222261280080202E-2</v>
      </c>
      <c r="AK69" s="33">
        <f t="shared" si="42"/>
        <v>-1.8600787199895774E-2</v>
      </c>
      <c r="AL69" s="41">
        <f t="shared" si="42"/>
        <v>-3.2485357416241367E-2</v>
      </c>
      <c r="AM69" s="33"/>
      <c r="AN69" s="42">
        <f t="shared" si="43"/>
        <v>-2.2564617060265912E-2</v>
      </c>
      <c r="AO69" s="33">
        <f t="shared" si="43"/>
        <v>-2.2222261280080202E-2</v>
      </c>
      <c r="AP69" s="33">
        <f t="shared" si="43"/>
        <v>-1.8600787199895774E-2</v>
      </c>
      <c r="AQ69" s="41">
        <f t="shared" si="43"/>
        <v>-3.2485357416241367E-2</v>
      </c>
      <c r="AR69" s="23"/>
      <c r="AS69" s="56">
        <f t="shared" si="44"/>
        <v>5.0916194307644345</v>
      </c>
      <c r="AT69" s="29">
        <f t="shared" si="45"/>
        <v>4.9382889640015177</v>
      </c>
      <c r="AU69" s="29">
        <f t="shared" si="46"/>
        <v>3.4598928445580648</v>
      </c>
      <c r="AV69" s="55">
        <f t="shared" si="47"/>
        <v>10.55298446460948</v>
      </c>
      <c r="AW69" s="23"/>
      <c r="AX69" s="42">
        <f t="shared" si="48"/>
        <v>9.9207403559754548E-3</v>
      </c>
      <c r="AY69" s="33">
        <f t="shared" si="49"/>
        <v>1.0263096136161165E-2</v>
      </c>
      <c r="AZ69" s="33">
        <f t="shared" si="50"/>
        <v>1.3884570216345593E-2</v>
      </c>
      <c r="BA69" s="54"/>
      <c r="BB69" s="23"/>
      <c r="BC69" s="42">
        <f>(O69-(MAX($O$3:O69)))/(MAX($O$3:O69))</f>
        <v>-0.15628339045931444</v>
      </c>
      <c r="BD69" s="33">
        <f>(P69-(MAX($P$3:P69)))/(MAX($P$3:P69))</f>
        <v>-0.15544631789727284</v>
      </c>
      <c r="BE69" s="33">
        <f>(Q69-(MAX($Q$3:Q69)))/(MAX($Q$3:Q69))</f>
        <v>-0.13135559400955393</v>
      </c>
      <c r="BF69" s="41">
        <f>(R69-(MAX($R$3:R69)))/(MAX($R$3:R69))</f>
        <v>-0.13458695241415988</v>
      </c>
      <c r="BG69" s="23"/>
      <c r="BH69" s="42">
        <f t="shared" si="51"/>
        <v>0</v>
      </c>
      <c r="BI69" s="33">
        <f t="shared" si="52"/>
        <v>0</v>
      </c>
      <c r="BJ69" s="33">
        <f t="shared" ref="BJ69:BJ132" si="60">SUMIF(BK69,"&gt;0",AA69)</f>
        <v>0</v>
      </c>
      <c r="BK69" s="41">
        <f t="shared" si="53"/>
        <v>0</v>
      </c>
      <c r="BL69" s="23"/>
      <c r="BM69" s="36">
        <f t="shared" si="54"/>
        <v>278.64382230048818</v>
      </c>
      <c r="BN69" s="35">
        <f t="shared" si="54"/>
        <v>281.28186116833257</v>
      </c>
      <c r="BO69" s="35">
        <f t="shared" si="54"/>
        <v>255.32871070177714</v>
      </c>
      <c r="BP69" s="37">
        <f t="shared" si="54"/>
        <v>223.78980919934077</v>
      </c>
      <c r="BQ69" s="23"/>
      <c r="BR69" s="42">
        <f t="shared" si="55"/>
        <v>0</v>
      </c>
      <c r="BS69" s="33">
        <f t="shared" si="56"/>
        <v>0</v>
      </c>
      <c r="BT69" s="33">
        <f t="shared" ref="BT69:BT132" si="61">SUMIF(BU69,"&lt;0",AA69)</f>
        <v>0</v>
      </c>
      <c r="BU69" s="41">
        <f t="shared" si="57"/>
        <v>0</v>
      </c>
      <c r="BV69" s="23"/>
      <c r="BW69" s="36">
        <f t="shared" si="58"/>
        <v>87.417620813900641</v>
      </c>
      <c r="BX69" s="35">
        <f t="shared" si="58"/>
        <v>87.706330929160686</v>
      </c>
      <c r="BY69" s="35">
        <f t="shared" si="58"/>
        <v>87.01465627948815</v>
      </c>
      <c r="BZ69" s="37">
        <f t="shared" si="58"/>
        <v>87.31268894641677</v>
      </c>
    </row>
    <row r="70" spans="1:78" s="64" customFormat="1" outlineLevel="1">
      <c r="A70"/>
      <c r="B70" s="23"/>
      <c r="C70" s="91"/>
      <c r="D70" s="91"/>
      <c r="E70" s="91"/>
      <c r="F70" s="91"/>
      <c r="G70" s="174"/>
      <c r="H70" s="166">
        <f t="shared" si="59"/>
        <v>39538</v>
      </c>
      <c r="I70" s="101"/>
      <c r="J70" s="102">
        <f t="shared" ref="J70:M133" si="62">O70/O69-1</f>
        <v>-7.3197921277396993E-3</v>
      </c>
      <c r="K70" s="103">
        <f t="shared" si="62"/>
        <v>-7.2063748285587925E-3</v>
      </c>
      <c r="L70" s="103">
        <f t="shared" si="62"/>
        <v>-1.0243988743342092E-2</v>
      </c>
      <c r="M70" s="104">
        <f t="shared" si="62"/>
        <v>-4.3182762008622255E-3</v>
      </c>
      <c r="N70" s="100"/>
      <c r="O70" s="231">
        <v>21798.9</v>
      </c>
      <c r="P70" s="238">
        <v>22092.16</v>
      </c>
      <c r="Q70" s="238">
        <v>20251.18</v>
      </c>
      <c r="R70" s="350">
        <v>17694.240000000002</v>
      </c>
      <c r="S70" s="100"/>
      <c r="T70" s="105">
        <f t="shared" si="39"/>
        <v>1.1798900000000001</v>
      </c>
      <c r="U70" s="106">
        <f t="shared" si="40"/>
        <v>1.2092160000000001</v>
      </c>
      <c r="V70" s="106">
        <f t="shared" si="40"/>
        <v>1.025118</v>
      </c>
      <c r="W70" s="107">
        <f t="shared" si="41"/>
        <v>0.76942400000000011</v>
      </c>
      <c r="X70" s="100"/>
      <c r="Y70" s="102">
        <f>(O70-O67)/O67</f>
        <v>-0.10507595332694536</v>
      </c>
      <c r="Z70" s="103">
        <f>(P70-P67)/P67</f>
        <v>-0.10450016619241032</v>
      </c>
      <c r="AA70" s="103">
        <f>(Q70-Q67)/Q67</f>
        <v>-8.8496642712403914E-2</v>
      </c>
      <c r="AB70" s="104">
        <f>(R70-R67)/R67</f>
        <v>-9.4446227140757982E-2</v>
      </c>
      <c r="AC70" s="100"/>
      <c r="AD70" s="102"/>
      <c r="AE70" s="103"/>
      <c r="AF70" s="103"/>
      <c r="AG70" s="104"/>
      <c r="AH70" s="99"/>
      <c r="AI70" s="102">
        <f t="shared" si="42"/>
        <v>-7.3197921277396993E-3</v>
      </c>
      <c r="AJ70" s="103">
        <f t="shared" si="42"/>
        <v>-7.2063748285587925E-3</v>
      </c>
      <c r="AK70" s="103">
        <f t="shared" si="42"/>
        <v>-1.0243988743342092E-2</v>
      </c>
      <c r="AL70" s="104">
        <f t="shared" si="42"/>
        <v>-4.3182762008622255E-3</v>
      </c>
      <c r="AM70" s="103"/>
      <c r="AN70" s="102">
        <f t="shared" si="43"/>
        <v>-7.3197921277396993E-3</v>
      </c>
      <c r="AO70" s="103">
        <f t="shared" si="43"/>
        <v>-7.2063748285587925E-3</v>
      </c>
      <c r="AP70" s="103">
        <f t="shared" si="43"/>
        <v>-1.0243988743342092E-2</v>
      </c>
      <c r="AQ70" s="104">
        <f t="shared" si="43"/>
        <v>-4.3182762008622255E-3</v>
      </c>
      <c r="AR70" s="99"/>
      <c r="AS70" s="108">
        <f t="shared" si="44"/>
        <v>0.53579356793320077</v>
      </c>
      <c r="AT70" s="109">
        <f t="shared" si="45"/>
        <v>0.51931838169685762</v>
      </c>
      <c r="AU70" s="109">
        <f t="shared" si="46"/>
        <v>1.0493930537371949</v>
      </c>
      <c r="AV70" s="110">
        <f t="shared" si="47"/>
        <v>0.18647509346933097</v>
      </c>
      <c r="AW70" s="99"/>
      <c r="AX70" s="102">
        <f t="shared" si="48"/>
        <v>-3.0015159268774738E-3</v>
      </c>
      <c r="AY70" s="103">
        <f t="shared" si="49"/>
        <v>-2.888098627696567E-3</v>
      </c>
      <c r="AZ70" s="103">
        <f t="shared" si="50"/>
        <v>-5.9257125424798662E-3</v>
      </c>
      <c r="BA70" s="111"/>
      <c r="BB70" s="99"/>
      <c r="BC70" s="102">
        <f>(O70-(MAX($O$3:O70)))/(MAX($O$3:O70))</f>
        <v>-0.16245922065587359</v>
      </c>
      <c r="BD70" s="103">
        <f>(P70-(MAX($P$3:P70)))/(MAX($P$3:P70))</f>
        <v>-0.16153248829334457</v>
      </c>
      <c r="BE70" s="103">
        <f>(Q70-(MAX($Q$3:Q70)))/(MAX($Q$3:Q70))</f>
        <v>-0.14025397752648711</v>
      </c>
      <c r="BF70" s="104">
        <f>(R70-(MAX($R$3:R70)))/(MAX($R$3:R70))</f>
        <v>-0.13832404498146544</v>
      </c>
      <c r="BG70" s="99"/>
      <c r="BH70" s="102">
        <f t="shared" si="51"/>
        <v>0</v>
      </c>
      <c r="BI70" s="103">
        <f t="shared" si="52"/>
        <v>0</v>
      </c>
      <c r="BJ70" s="103">
        <f t="shared" si="60"/>
        <v>0</v>
      </c>
      <c r="BK70" s="104">
        <f t="shared" si="53"/>
        <v>0</v>
      </c>
      <c r="BL70" s="99"/>
      <c r="BM70" s="112">
        <f t="shared" si="54"/>
        <v>278.64382230048818</v>
      </c>
      <c r="BN70" s="113">
        <f t="shared" si="54"/>
        <v>281.28186116833257</v>
      </c>
      <c r="BO70" s="113">
        <f t="shared" si="54"/>
        <v>255.32871070177714</v>
      </c>
      <c r="BP70" s="114">
        <f t="shared" si="54"/>
        <v>223.78980919934077</v>
      </c>
      <c r="BQ70" s="99"/>
      <c r="BR70" s="102">
        <f t="shared" si="55"/>
        <v>-0.10507595332694536</v>
      </c>
      <c r="BS70" s="103">
        <f t="shared" si="56"/>
        <v>-0.10450016619241032</v>
      </c>
      <c r="BT70" s="103">
        <f t="shared" si="61"/>
        <v>-8.8496642712403914E-2</v>
      </c>
      <c r="BU70" s="104">
        <f t="shared" si="57"/>
        <v>-9.4446227140757982E-2</v>
      </c>
      <c r="BV70" s="99"/>
      <c r="BW70" s="112">
        <f t="shared" si="58"/>
        <v>78.23213096930661</v>
      </c>
      <c r="BX70" s="113">
        <f t="shared" si="58"/>
        <v>78.541004770936851</v>
      </c>
      <c r="BY70" s="113">
        <f t="shared" si="58"/>
        <v>79.314151331979659</v>
      </c>
      <c r="BZ70" s="114">
        <f t="shared" si="58"/>
        <v>79.066334893913137</v>
      </c>
    </row>
    <row r="71" spans="1:78" outlineLevel="1">
      <c r="H71" s="167">
        <f t="shared" si="59"/>
        <v>39568</v>
      </c>
      <c r="I71" s="60"/>
      <c r="J71" s="42">
        <f t="shared" si="62"/>
        <v>4.8780443049878608E-2</v>
      </c>
      <c r="K71" s="33">
        <f t="shared" si="62"/>
        <v>4.9134625133984144E-2</v>
      </c>
      <c r="L71" s="33">
        <f t="shared" si="62"/>
        <v>7.7060694734825352E-2</v>
      </c>
      <c r="M71" s="41">
        <f t="shared" si="62"/>
        <v>4.8703419869968734E-2</v>
      </c>
      <c r="N71" s="24"/>
      <c r="O71" s="232">
        <v>22862.26</v>
      </c>
      <c r="P71" s="239">
        <v>23177.65</v>
      </c>
      <c r="Q71" s="239">
        <v>21811.75</v>
      </c>
      <c r="R71" s="351">
        <v>18556.009999999998</v>
      </c>
      <c r="S71" s="24"/>
      <c r="T71" s="59">
        <f t="shared" si="39"/>
        <v>1.2862259999999999</v>
      </c>
      <c r="U71" s="58">
        <f t="shared" si="40"/>
        <v>1.3177650000000001</v>
      </c>
      <c r="V71" s="58">
        <f t="shared" si="40"/>
        <v>1.1811750000000001</v>
      </c>
      <c r="W71" s="57">
        <f t="shared" si="41"/>
        <v>0.85560099999999983</v>
      </c>
      <c r="X71" s="24"/>
      <c r="Y71" s="42"/>
      <c r="Z71" s="33"/>
      <c r="AA71" s="33"/>
      <c r="AB71" s="41"/>
      <c r="AC71" s="24"/>
      <c r="AD71" s="42"/>
      <c r="AE71" s="33"/>
      <c r="AF71" s="33"/>
      <c r="AG71" s="41"/>
      <c r="AH71" s="23"/>
      <c r="AI71" s="42">
        <f t="shared" si="42"/>
        <v>4.8780443049878608E-2</v>
      </c>
      <c r="AJ71" s="33">
        <f t="shared" si="42"/>
        <v>4.9134625133984144E-2</v>
      </c>
      <c r="AK71" s="33">
        <f t="shared" si="42"/>
        <v>7.7060694734825352E-2</v>
      </c>
      <c r="AL71" s="41">
        <f t="shared" si="42"/>
        <v>4.8703419869968734E-2</v>
      </c>
      <c r="AM71" s="33"/>
      <c r="AN71" s="42">
        <f t="shared" si="43"/>
        <v>0</v>
      </c>
      <c r="AO71" s="33">
        <f t="shared" si="43"/>
        <v>0</v>
      </c>
      <c r="AP71" s="33">
        <f t="shared" si="43"/>
        <v>0</v>
      </c>
      <c r="AQ71" s="41">
        <f t="shared" si="43"/>
        <v>0</v>
      </c>
      <c r="AR71" s="23"/>
      <c r="AS71" s="56">
        <f t="shared" si="44"/>
        <v>0</v>
      </c>
      <c r="AT71" s="29">
        <f t="shared" si="45"/>
        <v>0</v>
      </c>
      <c r="AU71" s="29">
        <f t="shared" si="46"/>
        <v>0</v>
      </c>
      <c r="AV71" s="55">
        <f t="shared" si="47"/>
        <v>0</v>
      </c>
      <c r="AW71" s="23"/>
      <c r="AX71" s="42">
        <f t="shared" si="48"/>
        <v>7.7023179909874173E-5</v>
      </c>
      <c r="AY71" s="33">
        <f t="shared" si="49"/>
        <v>4.3120526401541071E-4</v>
      </c>
      <c r="AZ71" s="33">
        <f t="shared" si="50"/>
        <v>2.8357274864856619E-2</v>
      </c>
      <c r="BA71" s="54"/>
      <c r="BB71" s="23"/>
      <c r="BC71" s="42">
        <f>(O71-(MAX($O$3:O71)))/(MAX($O$3:O71))</f>
        <v>-0.12160361036712655</v>
      </c>
      <c r="BD71" s="33">
        <f>(P71-(MAX($P$3:P71)))/(MAX($P$3:P71))</f>
        <v>-0.12033470141861349</v>
      </c>
      <c r="BE71" s="33">
        <f>(Q71-(MAX($Q$3:Q71)))/(MAX($Q$3:Q71))</f>
        <v>-7.4001351739175478E-2</v>
      </c>
      <c r="BF71" s="41">
        <f>(R71-(MAX($R$3:R71)))/(MAX($R$3:R71))</f>
        <v>-9.6357479152341399E-2</v>
      </c>
      <c r="BG71" s="23"/>
      <c r="BH71" s="42">
        <f t="shared" si="51"/>
        <v>0</v>
      </c>
      <c r="BI71" s="33">
        <f t="shared" si="52"/>
        <v>0</v>
      </c>
      <c r="BJ71" s="33">
        <f t="shared" si="60"/>
        <v>0</v>
      </c>
      <c r="BK71" s="41">
        <f t="shared" si="53"/>
        <v>0</v>
      </c>
      <c r="BL71" s="23"/>
      <c r="BM71" s="36">
        <f t="shared" si="54"/>
        <v>278.64382230048818</v>
      </c>
      <c r="BN71" s="35">
        <f t="shared" si="54"/>
        <v>281.28186116833257</v>
      </c>
      <c r="BO71" s="35">
        <f t="shared" si="54"/>
        <v>255.32871070177714</v>
      </c>
      <c r="BP71" s="37">
        <f t="shared" si="54"/>
        <v>223.78980919934077</v>
      </c>
      <c r="BQ71" s="23"/>
      <c r="BR71" s="42">
        <f t="shared" si="55"/>
        <v>0</v>
      </c>
      <c r="BS71" s="33">
        <f t="shared" si="56"/>
        <v>0</v>
      </c>
      <c r="BT71" s="33">
        <f t="shared" si="61"/>
        <v>0</v>
      </c>
      <c r="BU71" s="41">
        <f t="shared" si="57"/>
        <v>0</v>
      </c>
      <c r="BV71" s="23"/>
      <c r="BW71" s="36">
        <f t="shared" si="58"/>
        <v>78.23213096930661</v>
      </c>
      <c r="BX71" s="35">
        <f t="shared" si="58"/>
        <v>78.541004770936851</v>
      </c>
      <c r="BY71" s="35">
        <f t="shared" si="58"/>
        <v>79.314151331979659</v>
      </c>
      <c r="BZ71" s="37">
        <f t="shared" si="58"/>
        <v>79.066334893913137</v>
      </c>
    </row>
    <row r="72" spans="1:78" outlineLevel="1">
      <c r="H72" s="167">
        <f t="shared" si="59"/>
        <v>39599</v>
      </c>
      <c r="I72" s="60"/>
      <c r="J72" s="42">
        <f t="shared" si="62"/>
        <v>5.0096097236231207E-2</v>
      </c>
      <c r="K72" s="33">
        <f t="shared" si="62"/>
        <v>5.0359721542089009E-2</v>
      </c>
      <c r="L72" s="33">
        <f t="shared" si="62"/>
        <v>5.2908180223961931E-2</v>
      </c>
      <c r="M72" s="41">
        <f t="shared" si="62"/>
        <v>1.2952676787736372E-2</v>
      </c>
      <c r="N72" s="24"/>
      <c r="O72" s="232">
        <v>24007.57</v>
      </c>
      <c r="P72" s="239">
        <v>24344.87</v>
      </c>
      <c r="Q72" s="239">
        <v>22965.77</v>
      </c>
      <c r="R72" s="351">
        <v>18796.36</v>
      </c>
      <c r="S72" s="24"/>
      <c r="T72" s="59">
        <f t="shared" si="39"/>
        <v>1.400757</v>
      </c>
      <c r="U72" s="58">
        <f t="shared" si="40"/>
        <v>1.4344869999999998</v>
      </c>
      <c r="V72" s="58">
        <f t="shared" si="40"/>
        <v>1.2965770000000001</v>
      </c>
      <c r="W72" s="57">
        <f t="shared" si="41"/>
        <v>0.87963600000000008</v>
      </c>
      <c r="X72" s="24"/>
      <c r="Y72" s="42"/>
      <c r="Z72" s="33"/>
      <c r="AA72" s="33"/>
      <c r="AB72" s="41"/>
      <c r="AC72" s="24"/>
      <c r="AD72" s="42"/>
      <c r="AE72" s="33"/>
      <c r="AF72" s="33"/>
      <c r="AG72" s="41"/>
      <c r="AH72" s="23"/>
      <c r="AI72" s="42">
        <f t="shared" si="42"/>
        <v>5.0096097236231207E-2</v>
      </c>
      <c r="AJ72" s="33">
        <f t="shared" si="42"/>
        <v>5.0359721542089009E-2</v>
      </c>
      <c r="AK72" s="33">
        <f t="shared" si="42"/>
        <v>5.2908180223961931E-2</v>
      </c>
      <c r="AL72" s="41">
        <f t="shared" si="42"/>
        <v>1.2952676787736372E-2</v>
      </c>
      <c r="AM72" s="33"/>
      <c r="AN72" s="42">
        <f t="shared" si="43"/>
        <v>0</v>
      </c>
      <c r="AO72" s="33">
        <f t="shared" si="43"/>
        <v>0</v>
      </c>
      <c r="AP72" s="33">
        <f t="shared" si="43"/>
        <v>0</v>
      </c>
      <c r="AQ72" s="41">
        <f t="shared" si="43"/>
        <v>0</v>
      </c>
      <c r="AR72" s="23"/>
      <c r="AS72" s="56">
        <f t="shared" si="44"/>
        <v>0</v>
      </c>
      <c r="AT72" s="29">
        <f t="shared" si="45"/>
        <v>0</v>
      </c>
      <c r="AU72" s="29">
        <f t="shared" si="46"/>
        <v>0</v>
      </c>
      <c r="AV72" s="55">
        <f t="shared" si="47"/>
        <v>0</v>
      </c>
      <c r="AW72" s="23"/>
      <c r="AX72" s="42">
        <f t="shared" si="48"/>
        <v>3.7143420448494835E-2</v>
      </c>
      <c r="AY72" s="33">
        <f t="shared" si="49"/>
        <v>3.7407044754352636E-2</v>
      </c>
      <c r="AZ72" s="33">
        <f t="shared" si="50"/>
        <v>3.9955503436225559E-2</v>
      </c>
      <c r="BA72" s="54"/>
      <c r="BB72" s="23"/>
      <c r="BC72" s="42">
        <f>(O72-(MAX($O$3:O72)))/(MAX($O$3:O72))</f>
        <v>-7.7599379420123613E-2</v>
      </c>
      <c r="BD72" s="33">
        <f>(P72-(MAX($P$3:P72)))/(MAX($P$3:P72))</f>
        <v>-7.6035001931816351E-2</v>
      </c>
      <c r="BE72" s="33">
        <f>(Q72-(MAX($Q$3:Q72)))/(MAX($Q$3:Q72))</f>
        <v>-2.5008448369846694E-2</v>
      </c>
      <c r="BF72" s="41">
        <f>(R72-(MAX($R$3:R72)))/(MAX($R$3:R72))</f>
        <v>-8.4652889648146434E-2</v>
      </c>
      <c r="BG72" s="23"/>
      <c r="BH72" s="42">
        <f t="shared" si="51"/>
        <v>0</v>
      </c>
      <c r="BI72" s="33">
        <f t="shared" si="52"/>
        <v>0</v>
      </c>
      <c r="BJ72" s="33">
        <f t="shared" si="60"/>
        <v>0</v>
      </c>
      <c r="BK72" s="41">
        <f t="shared" si="53"/>
        <v>0</v>
      </c>
      <c r="BL72" s="23"/>
      <c r="BM72" s="36">
        <f t="shared" si="54"/>
        <v>278.64382230048818</v>
      </c>
      <c r="BN72" s="35">
        <f t="shared" si="54"/>
        <v>281.28186116833257</v>
      </c>
      <c r="BO72" s="35">
        <f t="shared" si="54"/>
        <v>255.32871070177714</v>
      </c>
      <c r="BP72" s="37">
        <f t="shared" si="54"/>
        <v>223.78980919934077</v>
      </c>
      <c r="BQ72" s="23"/>
      <c r="BR72" s="42">
        <f t="shared" si="55"/>
        <v>0</v>
      </c>
      <c r="BS72" s="33">
        <f t="shared" si="56"/>
        <v>0</v>
      </c>
      <c r="BT72" s="33">
        <f t="shared" si="61"/>
        <v>0</v>
      </c>
      <c r="BU72" s="41">
        <f t="shared" si="57"/>
        <v>0</v>
      </c>
      <c r="BV72" s="23"/>
      <c r="BW72" s="36">
        <f t="shared" si="58"/>
        <v>78.23213096930661</v>
      </c>
      <c r="BX72" s="35">
        <f t="shared" si="58"/>
        <v>78.541004770936851</v>
      </c>
      <c r="BY72" s="35">
        <f t="shared" si="58"/>
        <v>79.314151331979659</v>
      </c>
      <c r="BZ72" s="37">
        <f t="shared" si="58"/>
        <v>79.066334893913137</v>
      </c>
    </row>
    <row r="73" spans="1:78" s="64" customFormat="1" outlineLevel="1">
      <c r="A73"/>
      <c r="B73" s="23"/>
      <c r="C73" s="91"/>
      <c r="D73" s="91"/>
      <c r="E73" s="91"/>
      <c r="F73" s="91"/>
      <c r="G73" s="174"/>
      <c r="H73" s="166">
        <f t="shared" si="59"/>
        <v>39629</v>
      </c>
      <c r="I73" s="101"/>
      <c r="J73" s="102">
        <f t="shared" si="62"/>
        <v>-6.9538483070131663E-2</v>
      </c>
      <c r="K73" s="103">
        <f t="shared" si="62"/>
        <v>-6.9423250154960758E-2</v>
      </c>
      <c r="L73" s="103">
        <f t="shared" si="62"/>
        <v>-7.0341643236869533E-2</v>
      </c>
      <c r="M73" s="104">
        <f t="shared" si="62"/>
        <v>-8.430355664607414E-2</v>
      </c>
      <c r="N73" s="100"/>
      <c r="O73" s="231">
        <v>22338.12</v>
      </c>
      <c r="P73" s="238">
        <v>22654.77</v>
      </c>
      <c r="Q73" s="238">
        <v>21350.32</v>
      </c>
      <c r="R73" s="350">
        <v>17211.759999999998</v>
      </c>
      <c r="S73" s="100"/>
      <c r="T73" s="105">
        <f t="shared" si="39"/>
        <v>1.2338119999999999</v>
      </c>
      <c r="U73" s="106">
        <f t="shared" si="40"/>
        <v>1.265477</v>
      </c>
      <c r="V73" s="106">
        <f t="shared" si="40"/>
        <v>1.135032</v>
      </c>
      <c r="W73" s="107">
        <f t="shared" si="41"/>
        <v>0.72117599999999982</v>
      </c>
      <c r="X73" s="100"/>
      <c r="Y73" s="102">
        <f>(O73-O70)/O70</f>
        <v>2.4736110537687567E-2</v>
      </c>
      <c r="Z73" s="103">
        <f>(P73-P70)/P70</f>
        <v>2.5466500333149886E-2</v>
      </c>
      <c r="AA73" s="103">
        <f>(Q73-Q70)/Q70</f>
        <v>5.4275355806427054E-2</v>
      </c>
      <c r="AB73" s="104">
        <f>(R73-R70)/R70</f>
        <v>-2.7267630596171589E-2</v>
      </c>
      <c r="AC73" s="100"/>
      <c r="AD73" s="102"/>
      <c r="AE73" s="103"/>
      <c r="AF73" s="103"/>
      <c r="AG73" s="104"/>
      <c r="AH73" s="99"/>
      <c r="AI73" s="102">
        <f t="shared" si="42"/>
        <v>-6.9538483070131663E-2</v>
      </c>
      <c r="AJ73" s="103">
        <f t="shared" si="42"/>
        <v>-6.9423250154960758E-2</v>
      </c>
      <c r="AK73" s="103">
        <f t="shared" si="42"/>
        <v>-7.0341643236869533E-2</v>
      </c>
      <c r="AL73" s="104">
        <f t="shared" si="42"/>
        <v>-8.430355664607414E-2</v>
      </c>
      <c r="AM73" s="103"/>
      <c r="AN73" s="102">
        <f t="shared" si="43"/>
        <v>-6.9538483070131663E-2</v>
      </c>
      <c r="AO73" s="103">
        <f t="shared" si="43"/>
        <v>-6.9423250154960758E-2</v>
      </c>
      <c r="AP73" s="103">
        <f t="shared" si="43"/>
        <v>-7.0341643236869533E-2</v>
      </c>
      <c r="AQ73" s="104">
        <f t="shared" si="43"/>
        <v>-8.430355664607414E-2</v>
      </c>
      <c r="AR73" s="99"/>
      <c r="AS73" s="108">
        <f t="shared" si="44"/>
        <v>48.35600627694987</v>
      </c>
      <c r="AT73" s="109">
        <f t="shared" si="45"/>
        <v>48.195876620782592</v>
      </c>
      <c r="AU73" s="109">
        <f t="shared" si="46"/>
        <v>49.479467732630333</v>
      </c>
      <c r="AV73" s="110">
        <f t="shared" si="47"/>
        <v>71.070896631778325</v>
      </c>
      <c r="AW73" s="99"/>
      <c r="AX73" s="102">
        <f t="shared" si="48"/>
        <v>1.4765073575942478E-2</v>
      </c>
      <c r="AY73" s="103">
        <f t="shared" si="49"/>
        <v>1.4880306491113382E-2</v>
      </c>
      <c r="AZ73" s="103">
        <f t="shared" si="50"/>
        <v>1.3961913409204607E-2</v>
      </c>
      <c r="BA73" s="111"/>
      <c r="BB73" s="99"/>
      <c r="BC73" s="102">
        <f>(O73-(MAX($O$3:O73)))/(MAX($O$3:O73))</f>
        <v>-0.14174171935819629</v>
      </c>
      <c r="BD73" s="103">
        <f>(P73-(MAX($P$3:P73)))/(MAX($P$3:P73))</f>
        <v>-0.14017965512713165</v>
      </c>
      <c r="BE73" s="103">
        <f>(Q73-(MAX($Q$3:Q73)))/(MAX($Q$3:Q73))</f>
        <v>-9.3590956253576774E-2</v>
      </c>
      <c r="BF73" s="104">
        <f>(R73-(MAX($R$3:R73)))/(MAX($R$3:R73))</f>
        <v>-0.16181990661651421</v>
      </c>
      <c r="BG73" s="99"/>
      <c r="BH73" s="102">
        <f t="shared" si="51"/>
        <v>0</v>
      </c>
      <c r="BI73" s="103">
        <f t="shared" si="52"/>
        <v>0</v>
      </c>
      <c r="BJ73" s="103">
        <f t="shared" si="60"/>
        <v>0</v>
      </c>
      <c r="BK73" s="104">
        <f t="shared" si="53"/>
        <v>0</v>
      </c>
      <c r="BL73" s="99"/>
      <c r="BM73" s="112">
        <f t="shared" si="54"/>
        <v>278.64382230048818</v>
      </c>
      <c r="BN73" s="113">
        <f t="shared" si="54"/>
        <v>281.28186116833257</v>
      </c>
      <c r="BO73" s="113">
        <f t="shared" si="54"/>
        <v>255.32871070177714</v>
      </c>
      <c r="BP73" s="114">
        <f t="shared" si="54"/>
        <v>223.78980919934077</v>
      </c>
      <c r="BQ73" s="99"/>
      <c r="BR73" s="102">
        <f t="shared" si="55"/>
        <v>2.4736110537687567E-2</v>
      </c>
      <c r="BS73" s="103">
        <f t="shared" si="56"/>
        <v>2.5466500333149886E-2</v>
      </c>
      <c r="BT73" s="103">
        <f t="shared" si="61"/>
        <v>5.4275355806427054E-2</v>
      </c>
      <c r="BU73" s="104">
        <f t="shared" si="57"/>
        <v>-2.7267630596171589E-2</v>
      </c>
      <c r="BV73" s="99"/>
      <c r="BW73" s="112">
        <f t="shared" si="58"/>
        <v>80.167289608562228</v>
      </c>
      <c r="BX73" s="113">
        <f t="shared" si="58"/>
        <v>80.541169295101838</v>
      </c>
      <c r="BY73" s="113">
        <f t="shared" si="58"/>
        <v>83.618955116007655</v>
      </c>
      <c r="BZ73" s="114">
        <f t="shared" si="58"/>
        <v>76.910383281432729</v>
      </c>
    </row>
    <row r="74" spans="1:78" outlineLevel="1">
      <c r="H74" s="167">
        <f t="shared" si="59"/>
        <v>39660</v>
      </c>
      <c r="I74" s="60"/>
      <c r="J74" s="42">
        <f t="shared" si="62"/>
        <v>-1.6731488594384891E-2</v>
      </c>
      <c r="K74" s="33">
        <f t="shared" si="62"/>
        <v>-1.6456137051932163E-2</v>
      </c>
      <c r="L74" s="33">
        <f t="shared" si="62"/>
        <v>-1.8542579221294986E-2</v>
      </c>
      <c r="M74" s="41">
        <f t="shared" si="62"/>
        <v>-8.4064616285608462E-3</v>
      </c>
      <c r="N74" s="24"/>
      <c r="O74" s="232">
        <v>21964.37</v>
      </c>
      <c r="P74" s="239">
        <v>22281.96</v>
      </c>
      <c r="Q74" s="239">
        <v>20954.43</v>
      </c>
      <c r="R74" s="351">
        <v>17067.07</v>
      </c>
      <c r="S74" s="24"/>
      <c r="T74" s="59">
        <f t="shared" si="39"/>
        <v>1.196437</v>
      </c>
      <c r="U74" s="58">
        <f t="shared" si="40"/>
        <v>1.2281959999999998</v>
      </c>
      <c r="V74" s="58">
        <f t="shared" si="40"/>
        <v>1.0954429999999999</v>
      </c>
      <c r="W74" s="57">
        <f t="shared" si="41"/>
        <v>0.70670699999999997</v>
      </c>
      <c r="X74" s="24"/>
      <c r="Y74" s="42"/>
      <c r="Z74" s="33"/>
      <c r="AA74" s="33"/>
      <c r="AB74" s="41"/>
      <c r="AC74" s="24"/>
      <c r="AD74" s="42"/>
      <c r="AE74" s="33"/>
      <c r="AF74" s="33"/>
      <c r="AG74" s="41"/>
      <c r="AH74" s="23"/>
      <c r="AI74" s="42">
        <f t="shared" si="42"/>
        <v>-1.6731488594384891E-2</v>
      </c>
      <c r="AJ74" s="33">
        <f t="shared" si="42"/>
        <v>-1.6456137051932163E-2</v>
      </c>
      <c r="AK74" s="33">
        <f t="shared" si="42"/>
        <v>-1.8542579221294986E-2</v>
      </c>
      <c r="AL74" s="41">
        <f t="shared" si="42"/>
        <v>-8.4064616285608462E-3</v>
      </c>
      <c r="AM74" s="33"/>
      <c r="AN74" s="42">
        <f t="shared" si="43"/>
        <v>-1.6731488594384891E-2</v>
      </c>
      <c r="AO74" s="33">
        <f t="shared" si="43"/>
        <v>-1.6456137051932163E-2</v>
      </c>
      <c r="AP74" s="33">
        <f t="shared" si="43"/>
        <v>-1.8542579221294986E-2</v>
      </c>
      <c r="AQ74" s="41">
        <f t="shared" si="43"/>
        <v>-8.4064616285608462E-3</v>
      </c>
      <c r="AR74" s="23"/>
      <c r="AS74" s="56">
        <f t="shared" si="44"/>
        <v>2.7994271058403171</v>
      </c>
      <c r="AT74" s="29">
        <f t="shared" si="45"/>
        <v>2.7080444667197456</v>
      </c>
      <c r="AU74" s="29">
        <f t="shared" si="46"/>
        <v>3.4382724417800055</v>
      </c>
      <c r="AV74" s="55">
        <f t="shared" si="47"/>
        <v>0.7066859711246587</v>
      </c>
      <c r="AW74" s="23"/>
      <c r="AX74" s="42">
        <f t="shared" si="48"/>
        <v>-8.325026965824045E-3</v>
      </c>
      <c r="AY74" s="33">
        <f t="shared" si="49"/>
        <v>-8.0496754233713164E-3</v>
      </c>
      <c r="AZ74" s="33">
        <f t="shared" si="50"/>
        <v>-1.013611759273414E-2</v>
      </c>
      <c r="BA74" s="54"/>
      <c r="BB74" s="23"/>
      <c r="BC74" s="42">
        <f>(O74-(MAX($O$3:O74)))/(MAX($O$3:O74))</f>
        <v>-0.15610165799179096</v>
      </c>
      <c r="BD74" s="33">
        <f>(P74-(MAX($P$3:P74)))/(MAX($P$3:P74))</f>
        <v>-0.15432897656239916</v>
      </c>
      <c r="BE74" s="33">
        <f>(Q74-(MAX($Q$3:Q74)))/(MAX($Q$3:Q74))</f>
        <v>-0.11039811775414309</v>
      </c>
      <c r="BF74" s="41">
        <f>(R74-(MAX($R$3:R74)))/(MAX($R$3:R74))</f>
        <v>-0.16886603540936604</v>
      </c>
      <c r="BG74" s="23"/>
      <c r="BH74" s="42">
        <f t="shared" si="51"/>
        <v>0</v>
      </c>
      <c r="BI74" s="33">
        <f t="shared" si="52"/>
        <v>0</v>
      </c>
      <c r="BJ74" s="33">
        <f t="shared" si="60"/>
        <v>0</v>
      </c>
      <c r="BK74" s="41">
        <f t="shared" si="53"/>
        <v>0</v>
      </c>
      <c r="BL74" s="23"/>
      <c r="BM74" s="36">
        <f t="shared" si="54"/>
        <v>278.64382230048818</v>
      </c>
      <c r="BN74" s="35">
        <f t="shared" si="54"/>
        <v>281.28186116833257</v>
      </c>
      <c r="BO74" s="35">
        <f t="shared" si="54"/>
        <v>255.32871070177714</v>
      </c>
      <c r="BP74" s="37">
        <f t="shared" si="54"/>
        <v>223.78980919934077</v>
      </c>
      <c r="BQ74" s="23"/>
      <c r="BR74" s="42">
        <f t="shared" si="55"/>
        <v>0</v>
      </c>
      <c r="BS74" s="33">
        <f t="shared" si="56"/>
        <v>0</v>
      </c>
      <c r="BT74" s="33">
        <f t="shared" si="61"/>
        <v>0</v>
      </c>
      <c r="BU74" s="41">
        <f t="shared" si="57"/>
        <v>0</v>
      </c>
      <c r="BV74" s="23"/>
      <c r="BW74" s="36">
        <f t="shared" si="58"/>
        <v>80.167289608562228</v>
      </c>
      <c r="BX74" s="35">
        <f t="shared" si="58"/>
        <v>80.541169295101838</v>
      </c>
      <c r="BY74" s="35">
        <f t="shared" si="58"/>
        <v>83.618955116007655</v>
      </c>
      <c r="BZ74" s="37">
        <f t="shared" si="58"/>
        <v>76.910383281432729</v>
      </c>
    </row>
    <row r="75" spans="1:78" outlineLevel="1">
      <c r="H75" s="167">
        <f t="shared" si="59"/>
        <v>39691</v>
      </c>
      <c r="I75" s="60"/>
      <c r="J75" s="42">
        <f t="shared" si="62"/>
        <v>2.7226367066298884E-2</v>
      </c>
      <c r="K75" s="33">
        <f t="shared" si="62"/>
        <v>2.7328385833203184E-2</v>
      </c>
      <c r="L75" s="33">
        <f t="shared" si="62"/>
        <v>1.7122870915601052E-2</v>
      </c>
      <c r="M75" s="41">
        <f t="shared" si="62"/>
        <v>1.4464697221022726E-2</v>
      </c>
      <c r="N75" s="24"/>
      <c r="O75" s="232">
        <v>22562.38</v>
      </c>
      <c r="P75" s="239">
        <v>22890.89</v>
      </c>
      <c r="Q75" s="239">
        <v>21313.23</v>
      </c>
      <c r="R75" s="351">
        <v>17313.939999999999</v>
      </c>
      <c r="S75" s="24"/>
      <c r="T75" s="59">
        <f t="shared" si="39"/>
        <v>1.2562380000000002</v>
      </c>
      <c r="U75" s="58">
        <f t="shared" si="40"/>
        <v>1.2890889999999999</v>
      </c>
      <c r="V75" s="58">
        <f t="shared" si="40"/>
        <v>1.1313229999999999</v>
      </c>
      <c r="W75" s="57">
        <f t="shared" si="41"/>
        <v>0.73139399999999988</v>
      </c>
      <c r="X75" s="24"/>
      <c r="Y75" s="42"/>
      <c r="Z75" s="33"/>
      <c r="AA75" s="33"/>
      <c r="AB75" s="41"/>
      <c r="AC75" s="24"/>
      <c r="AD75" s="42"/>
      <c r="AE75" s="33"/>
      <c r="AF75" s="33"/>
      <c r="AG75" s="41"/>
      <c r="AH75" s="23"/>
      <c r="AI75" s="42">
        <f t="shared" si="42"/>
        <v>2.7226367066298884E-2</v>
      </c>
      <c r="AJ75" s="33">
        <f t="shared" si="42"/>
        <v>2.7328385833203184E-2</v>
      </c>
      <c r="AK75" s="33">
        <f t="shared" si="42"/>
        <v>1.7122870915601052E-2</v>
      </c>
      <c r="AL75" s="41">
        <f t="shared" si="42"/>
        <v>1.4464697221022726E-2</v>
      </c>
      <c r="AM75" s="33"/>
      <c r="AN75" s="42">
        <f t="shared" si="43"/>
        <v>0</v>
      </c>
      <c r="AO75" s="33">
        <f t="shared" si="43"/>
        <v>0</v>
      </c>
      <c r="AP75" s="33">
        <f t="shared" si="43"/>
        <v>0</v>
      </c>
      <c r="AQ75" s="41">
        <f t="shared" si="43"/>
        <v>0</v>
      </c>
      <c r="AR75" s="23"/>
      <c r="AS75" s="56">
        <f t="shared" si="44"/>
        <v>0</v>
      </c>
      <c r="AT75" s="29">
        <f t="shared" si="45"/>
        <v>0</v>
      </c>
      <c r="AU75" s="29">
        <f t="shared" si="46"/>
        <v>0</v>
      </c>
      <c r="AV75" s="55">
        <f t="shared" si="47"/>
        <v>0</v>
      </c>
      <c r="AW75" s="23"/>
      <c r="AX75" s="42">
        <f t="shared" si="48"/>
        <v>1.2761669845276158E-2</v>
      </c>
      <c r="AY75" s="33">
        <f t="shared" si="49"/>
        <v>1.2863688612180457E-2</v>
      </c>
      <c r="AZ75" s="33">
        <f t="shared" si="50"/>
        <v>2.6581736945783252E-3</v>
      </c>
      <c r="BA75" s="54"/>
      <c r="BB75" s="23"/>
      <c r="BC75" s="42">
        <f>(O75-(MAX($O$3:O75)))/(MAX($O$3:O75))</f>
        <v>-0.13312537196563448</v>
      </c>
      <c r="BD75" s="33">
        <f>(P75-(MAX($P$3:P75)))/(MAX($P$3:P75))</f>
        <v>-0.13121815254593658</v>
      </c>
      <c r="BE75" s="33">
        <f>(Q75-(MAX($Q$3:Q75)))/(MAX($Q$3:Q75))</f>
        <v>-9.5165579558171509E-2</v>
      </c>
      <c r="BF75" s="41">
        <f>(R75-(MAX($R$3:R75)))/(MAX($R$3:R75))</f>
        <v>-0.15684393426145435</v>
      </c>
      <c r="BG75" s="23"/>
      <c r="BH75" s="42">
        <f t="shared" si="51"/>
        <v>0</v>
      </c>
      <c r="BI75" s="33">
        <f t="shared" si="52"/>
        <v>0</v>
      </c>
      <c r="BJ75" s="33">
        <f t="shared" si="60"/>
        <v>0</v>
      </c>
      <c r="BK75" s="41">
        <f t="shared" si="53"/>
        <v>0</v>
      </c>
      <c r="BL75" s="23"/>
      <c r="BM75" s="36">
        <f t="shared" si="54"/>
        <v>278.64382230048818</v>
      </c>
      <c r="BN75" s="35">
        <f t="shared" si="54"/>
        <v>281.28186116833257</v>
      </c>
      <c r="BO75" s="35">
        <f t="shared" si="54"/>
        <v>255.32871070177714</v>
      </c>
      <c r="BP75" s="37">
        <f t="shared" si="54"/>
        <v>223.78980919934077</v>
      </c>
      <c r="BQ75" s="23"/>
      <c r="BR75" s="42">
        <f t="shared" si="55"/>
        <v>0</v>
      </c>
      <c r="BS75" s="33">
        <f t="shared" si="56"/>
        <v>0</v>
      </c>
      <c r="BT75" s="33">
        <f t="shared" si="61"/>
        <v>0</v>
      </c>
      <c r="BU75" s="41">
        <f t="shared" si="57"/>
        <v>0</v>
      </c>
      <c r="BV75" s="23"/>
      <c r="BW75" s="36">
        <f t="shared" si="58"/>
        <v>80.167289608562228</v>
      </c>
      <c r="BX75" s="35">
        <f t="shared" si="58"/>
        <v>80.541169295101838</v>
      </c>
      <c r="BY75" s="35">
        <f t="shared" si="58"/>
        <v>83.618955116007655</v>
      </c>
      <c r="BZ75" s="37">
        <f t="shared" si="58"/>
        <v>76.910383281432729</v>
      </c>
    </row>
    <row r="76" spans="1:78" s="64" customFormat="1" outlineLevel="1">
      <c r="A76"/>
      <c r="B76" s="23"/>
      <c r="C76" s="91"/>
      <c r="D76" s="91"/>
      <c r="E76" s="91"/>
      <c r="F76" s="91"/>
      <c r="G76" s="174"/>
      <c r="H76" s="166">
        <f t="shared" si="59"/>
        <v>39721</v>
      </c>
      <c r="I76" s="101"/>
      <c r="J76" s="102">
        <f t="shared" si="62"/>
        <v>-0.11264503124227143</v>
      </c>
      <c r="K76" s="103">
        <f t="shared" si="62"/>
        <v>-0.11237789356377148</v>
      </c>
      <c r="L76" s="103">
        <f t="shared" si="62"/>
        <v>-0.10710905855189479</v>
      </c>
      <c r="M76" s="104">
        <f t="shared" si="62"/>
        <v>-8.9107389768013467E-2</v>
      </c>
      <c r="N76" s="100"/>
      <c r="O76" s="231">
        <v>20020.84</v>
      </c>
      <c r="P76" s="238">
        <v>20318.46</v>
      </c>
      <c r="Q76" s="238">
        <v>19030.39</v>
      </c>
      <c r="R76" s="350">
        <v>15771.14</v>
      </c>
      <c r="S76" s="100"/>
      <c r="T76" s="105">
        <f t="shared" si="39"/>
        <v>1.002084</v>
      </c>
      <c r="U76" s="106">
        <f t="shared" si="40"/>
        <v>1.0318459999999998</v>
      </c>
      <c r="V76" s="106">
        <f t="shared" si="40"/>
        <v>0.90303899999999993</v>
      </c>
      <c r="W76" s="107">
        <f t="shared" si="41"/>
        <v>0.5771139999999999</v>
      </c>
      <c r="X76" s="100"/>
      <c r="Y76" s="102">
        <f>(O76-O73)/O73</f>
        <v>-0.10373657228092602</v>
      </c>
      <c r="Z76" s="103">
        <f>(P76-P73)/P73</f>
        <v>-0.10312662631313411</v>
      </c>
      <c r="AA76" s="103">
        <f>(Q76-Q73)/Q73</f>
        <v>-0.10866019806728894</v>
      </c>
      <c r="AB76" s="104">
        <f>(R76-R73)/R73</f>
        <v>-8.3699749473615664E-2</v>
      </c>
      <c r="AC76" s="100"/>
      <c r="AD76" s="102"/>
      <c r="AE76" s="103"/>
      <c r="AF76" s="103"/>
      <c r="AG76" s="104"/>
      <c r="AH76" s="99"/>
      <c r="AI76" s="102">
        <f t="shared" si="42"/>
        <v>-0.11264503124227143</v>
      </c>
      <c r="AJ76" s="103">
        <f t="shared" si="42"/>
        <v>-0.11237789356377148</v>
      </c>
      <c r="AK76" s="103">
        <f t="shared" si="42"/>
        <v>-0.10710905855189479</v>
      </c>
      <c r="AL76" s="104">
        <f t="shared" si="42"/>
        <v>-8.9107389768013467E-2</v>
      </c>
      <c r="AM76" s="103"/>
      <c r="AN76" s="102">
        <f t="shared" si="43"/>
        <v>-0.11264503124227143</v>
      </c>
      <c r="AO76" s="103">
        <f t="shared" si="43"/>
        <v>-0.11237789356377148</v>
      </c>
      <c r="AP76" s="103">
        <f t="shared" si="43"/>
        <v>-0.10710905855189479</v>
      </c>
      <c r="AQ76" s="104">
        <f t="shared" si="43"/>
        <v>-8.9107389768013467E-2</v>
      </c>
      <c r="AR76" s="99"/>
      <c r="AS76" s="108">
        <f t="shared" si="44"/>
        <v>126.88903063572307</v>
      </c>
      <c r="AT76" s="109">
        <f t="shared" si="45"/>
        <v>126.2879096183035</v>
      </c>
      <c r="AU76" s="109">
        <f t="shared" si="46"/>
        <v>114.72350423873226</v>
      </c>
      <c r="AV76" s="110">
        <f t="shared" si="47"/>
        <v>79.401269112686734</v>
      </c>
      <c r="AW76" s="99"/>
      <c r="AX76" s="102">
        <f t="shared" si="48"/>
        <v>-2.3537641474257964E-2</v>
      </c>
      <c r="AY76" s="103">
        <f t="shared" si="49"/>
        <v>-2.3270503795758013E-2</v>
      </c>
      <c r="AZ76" s="103">
        <f t="shared" si="50"/>
        <v>-1.8001668783881319E-2</v>
      </c>
      <c r="BA76" s="111"/>
      <c r="BB76" s="99"/>
      <c r="BC76" s="102">
        <f>(O76-(MAX($O$3:O76)))/(MAX($O$3:O76))</f>
        <v>-0.23077449152369803</v>
      </c>
      <c r="BD76" s="103">
        <f>(P76-(MAX($P$3:P76)))/(MAX($P$3:P76))</f>
        <v>-0.22885002652926606</v>
      </c>
      <c r="BE76" s="103">
        <f>(Q76-(MAX($Q$3:Q76)))/(MAX($Q$3:Q76))</f>
        <v>-0.19208154247704509</v>
      </c>
      <c r="BF76" s="104">
        <f>(R76-(MAX($R$3:R76)))/(MAX($R$3:R76))</f>
        <v>-0.23197537044648375</v>
      </c>
      <c r="BG76" s="99"/>
      <c r="BH76" s="102">
        <f t="shared" si="51"/>
        <v>0</v>
      </c>
      <c r="BI76" s="103">
        <f t="shared" si="52"/>
        <v>0</v>
      </c>
      <c r="BJ76" s="103">
        <f t="shared" si="60"/>
        <v>0</v>
      </c>
      <c r="BK76" s="104">
        <f t="shared" si="53"/>
        <v>0</v>
      </c>
      <c r="BL76" s="99"/>
      <c r="BM76" s="112">
        <f t="shared" si="54"/>
        <v>278.64382230048818</v>
      </c>
      <c r="BN76" s="113">
        <f t="shared" si="54"/>
        <v>281.28186116833257</v>
      </c>
      <c r="BO76" s="113">
        <f t="shared" si="54"/>
        <v>255.32871070177714</v>
      </c>
      <c r="BP76" s="114">
        <f t="shared" si="54"/>
        <v>223.78980919934077</v>
      </c>
      <c r="BQ76" s="99"/>
      <c r="BR76" s="102">
        <f t="shared" si="55"/>
        <v>-0.10373657228092602</v>
      </c>
      <c r="BS76" s="103">
        <f t="shared" si="56"/>
        <v>-0.10312662631313411</v>
      </c>
      <c r="BT76" s="103">
        <f t="shared" si="61"/>
        <v>-0.10866019806728894</v>
      </c>
      <c r="BU76" s="104">
        <f t="shared" si="57"/>
        <v>-8.3699749473615664E-2</v>
      </c>
      <c r="BV76" s="99"/>
      <c r="BW76" s="112">
        <f t="shared" si="58"/>
        <v>71.851009775517682</v>
      </c>
      <c r="BX76" s="113">
        <f t="shared" si="58"/>
        <v>72.23523022638301</v>
      </c>
      <c r="BY76" s="113">
        <f t="shared" si="58"/>
        <v>74.532902890922514</v>
      </c>
      <c r="BZ76" s="114">
        <f t="shared" si="58"/>
        <v>70.473003468857044</v>
      </c>
    </row>
    <row r="77" spans="1:78" outlineLevel="1">
      <c r="H77" s="167">
        <f t="shared" si="59"/>
        <v>39752</v>
      </c>
      <c r="I77" s="60"/>
      <c r="J77" s="42">
        <f t="shared" si="62"/>
        <v>-0.23148729024356618</v>
      </c>
      <c r="K77" s="33">
        <f t="shared" si="62"/>
        <v>-0.23180398514454348</v>
      </c>
      <c r="L77" s="33">
        <f t="shared" si="62"/>
        <v>-0.21738913390634662</v>
      </c>
      <c r="M77" s="41">
        <f t="shared" si="62"/>
        <v>-0.16794790991646769</v>
      </c>
      <c r="N77" s="24"/>
      <c r="O77" s="232">
        <v>15386.27</v>
      </c>
      <c r="P77" s="239">
        <v>15608.56</v>
      </c>
      <c r="Q77" s="239">
        <v>14893.39</v>
      </c>
      <c r="R77" s="351">
        <v>13122.41</v>
      </c>
      <c r="S77" s="24"/>
      <c r="T77" s="59">
        <f t="shared" si="39"/>
        <v>0.53862700000000008</v>
      </c>
      <c r="U77" s="58">
        <f t="shared" si="40"/>
        <v>0.56085599999999991</v>
      </c>
      <c r="V77" s="58">
        <f t="shared" si="40"/>
        <v>0.48933899999999997</v>
      </c>
      <c r="W77" s="57">
        <f t="shared" si="41"/>
        <v>0.31224099999999999</v>
      </c>
      <c r="X77" s="24"/>
      <c r="Y77" s="42"/>
      <c r="Z77" s="33"/>
      <c r="AA77" s="33"/>
      <c r="AB77" s="41"/>
      <c r="AC77" s="24"/>
      <c r="AD77" s="42"/>
      <c r="AE77" s="33"/>
      <c r="AF77" s="33"/>
      <c r="AG77" s="41"/>
      <c r="AH77" s="23"/>
      <c r="AI77" s="42">
        <f t="shared" si="42"/>
        <v>-0.23148729024356618</v>
      </c>
      <c r="AJ77" s="33">
        <f t="shared" si="42"/>
        <v>-0.23180398514454348</v>
      </c>
      <c r="AK77" s="33">
        <f t="shared" si="42"/>
        <v>-0.21738913390634662</v>
      </c>
      <c r="AL77" s="41">
        <f t="shared" si="42"/>
        <v>-0.16794790991646769</v>
      </c>
      <c r="AM77" s="33"/>
      <c r="AN77" s="42">
        <f t="shared" si="43"/>
        <v>-0.23148729024356618</v>
      </c>
      <c r="AO77" s="33">
        <f t="shared" si="43"/>
        <v>-0.23180398514454348</v>
      </c>
      <c r="AP77" s="33">
        <f t="shared" si="43"/>
        <v>-0.21738913390634662</v>
      </c>
      <c r="AQ77" s="41">
        <f t="shared" si="43"/>
        <v>-0.16794790991646769</v>
      </c>
      <c r="AR77" s="23"/>
      <c r="AS77" s="56">
        <f t="shared" si="44"/>
        <v>535.86365544309058</v>
      </c>
      <c r="AT77" s="29">
        <f t="shared" si="45"/>
        <v>537.33087528891724</v>
      </c>
      <c r="AU77" s="29">
        <f t="shared" si="46"/>
        <v>472.58035540551498</v>
      </c>
      <c r="AV77" s="55">
        <f t="shared" si="47"/>
        <v>282.06500445309939</v>
      </c>
      <c r="AW77" s="23"/>
      <c r="AX77" s="42">
        <f t="shared" si="48"/>
        <v>-6.3539380327098494E-2</v>
      </c>
      <c r="AY77" s="33">
        <f t="shared" si="49"/>
        <v>-6.3856075228075793E-2</v>
      </c>
      <c r="AZ77" s="33">
        <f t="shared" si="50"/>
        <v>-4.9441223989878935E-2</v>
      </c>
      <c r="BA77" s="54"/>
      <c r="BB77" s="23"/>
      <c r="BC77" s="42">
        <f>(O77-(MAX($O$3:O77)))/(MAX($O$3:O77))</f>
        <v>-0.40884042006710652</v>
      </c>
      <c r="BD77" s="33">
        <f>(P77-(MAX($P$3:P77)))/(MAX($P$3:P77))</f>
        <v>-0.4076056635238911</v>
      </c>
      <c r="BE77" s="33">
        <f>(Q77-(MAX($Q$3:Q77)))/(MAX($Q$3:Q77))</f>
        <v>-0.36771423622491178</v>
      </c>
      <c r="BF77" s="41">
        <f>(R77-(MAX($R$3:R77)))/(MAX($R$3:R77))</f>
        <v>-0.36096350174436614</v>
      </c>
      <c r="BG77" s="23"/>
      <c r="BH77" s="42">
        <f t="shared" si="51"/>
        <v>0</v>
      </c>
      <c r="BI77" s="33">
        <f t="shared" si="52"/>
        <v>0</v>
      </c>
      <c r="BJ77" s="33">
        <f t="shared" si="60"/>
        <v>0</v>
      </c>
      <c r="BK77" s="41">
        <f t="shared" si="53"/>
        <v>0</v>
      </c>
      <c r="BL77" s="23"/>
      <c r="BM77" s="36">
        <f t="shared" si="54"/>
        <v>278.64382230048818</v>
      </c>
      <c r="BN77" s="35">
        <f t="shared" si="54"/>
        <v>281.28186116833257</v>
      </c>
      <c r="BO77" s="35">
        <f t="shared" si="54"/>
        <v>255.32871070177714</v>
      </c>
      <c r="BP77" s="37">
        <f t="shared" si="54"/>
        <v>223.78980919934077</v>
      </c>
      <c r="BQ77" s="23"/>
      <c r="BR77" s="42">
        <f t="shared" si="55"/>
        <v>0</v>
      </c>
      <c r="BS77" s="33">
        <f t="shared" si="56"/>
        <v>0</v>
      </c>
      <c r="BT77" s="33">
        <f t="shared" si="61"/>
        <v>0</v>
      </c>
      <c r="BU77" s="41">
        <f t="shared" si="57"/>
        <v>0</v>
      </c>
      <c r="BV77" s="23"/>
      <c r="BW77" s="36">
        <f t="shared" si="58"/>
        <v>71.851009775517682</v>
      </c>
      <c r="BX77" s="35">
        <f t="shared" si="58"/>
        <v>72.23523022638301</v>
      </c>
      <c r="BY77" s="35">
        <f t="shared" si="58"/>
        <v>74.532902890922514</v>
      </c>
      <c r="BZ77" s="37">
        <f t="shared" si="58"/>
        <v>70.473003468857044</v>
      </c>
    </row>
    <row r="78" spans="1:78" outlineLevel="1">
      <c r="H78" s="167">
        <f t="shared" si="59"/>
        <v>39782</v>
      </c>
      <c r="I78" s="60"/>
      <c r="J78" s="42">
        <f t="shared" si="62"/>
        <v>-8.1781354415332741E-2</v>
      </c>
      <c r="K78" s="33">
        <f t="shared" si="62"/>
        <v>-8.1210566509658855E-2</v>
      </c>
      <c r="L78" s="33">
        <f t="shared" si="62"/>
        <v>-9.2695484372597448E-2</v>
      </c>
      <c r="M78" s="41">
        <f t="shared" si="62"/>
        <v>-7.1754350001257405E-2</v>
      </c>
      <c r="N78" s="24"/>
      <c r="O78" s="232">
        <v>14127.96</v>
      </c>
      <c r="P78" s="239">
        <v>14340.98</v>
      </c>
      <c r="Q78" s="239">
        <v>13512.84</v>
      </c>
      <c r="R78" s="351">
        <v>12180.82</v>
      </c>
      <c r="S78" s="24"/>
      <c r="T78" s="59">
        <f t="shared" si="39"/>
        <v>0.41279599999999989</v>
      </c>
      <c r="U78" s="58">
        <f t="shared" si="40"/>
        <v>0.43409799999999998</v>
      </c>
      <c r="V78" s="58">
        <f t="shared" si="40"/>
        <v>0.35128400000000004</v>
      </c>
      <c r="W78" s="57">
        <f t="shared" si="41"/>
        <v>0.21808199999999997</v>
      </c>
      <c r="X78" s="24"/>
      <c r="Y78" s="42"/>
      <c r="Z78" s="33"/>
      <c r="AA78" s="33"/>
      <c r="AB78" s="41"/>
      <c r="AC78" s="24"/>
      <c r="AD78" s="42"/>
      <c r="AE78" s="33"/>
      <c r="AF78" s="33"/>
      <c r="AG78" s="41"/>
      <c r="AH78" s="23"/>
      <c r="AI78" s="42">
        <f t="shared" si="42"/>
        <v>-8.1781354415332741E-2</v>
      </c>
      <c r="AJ78" s="33">
        <f t="shared" si="42"/>
        <v>-8.1210566509658855E-2</v>
      </c>
      <c r="AK78" s="33">
        <f t="shared" si="42"/>
        <v>-9.2695484372597448E-2</v>
      </c>
      <c r="AL78" s="41">
        <f t="shared" si="42"/>
        <v>-7.1754350001257405E-2</v>
      </c>
      <c r="AM78" s="33"/>
      <c r="AN78" s="42">
        <f t="shared" si="43"/>
        <v>-8.1781354415332741E-2</v>
      </c>
      <c r="AO78" s="33">
        <f t="shared" si="43"/>
        <v>-8.1210566509658855E-2</v>
      </c>
      <c r="AP78" s="33">
        <f t="shared" si="43"/>
        <v>-9.2695484372597448E-2</v>
      </c>
      <c r="AQ78" s="41">
        <f t="shared" si="43"/>
        <v>-7.1754350001257405E-2</v>
      </c>
      <c r="AR78" s="23"/>
      <c r="AS78" s="56">
        <f t="shared" si="44"/>
        <v>66.881899300062656</v>
      </c>
      <c r="AT78" s="29">
        <f t="shared" si="45"/>
        <v>65.951561128197241</v>
      </c>
      <c r="AU78" s="29">
        <f t="shared" si="46"/>
        <v>85.924528230704581</v>
      </c>
      <c r="AV78" s="55">
        <f t="shared" si="47"/>
        <v>51.486867441029489</v>
      </c>
      <c r="AW78" s="23"/>
      <c r="AX78" s="42">
        <f t="shared" si="48"/>
        <v>-1.0027004414075336E-2</v>
      </c>
      <c r="AY78" s="33">
        <f t="shared" si="49"/>
        <v>-9.4562165084014493E-3</v>
      </c>
      <c r="AZ78" s="33">
        <f t="shared" si="50"/>
        <v>-2.0941134371340042E-2</v>
      </c>
      <c r="BA78" s="54"/>
      <c r="BB78" s="23"/>
      <c r="BC78" s="42">
        <f>(O78-(MAX($O$3:O78)))/(MAX($O$3:O78))</f>
        <v>-0.4571862511896177</v>
      </c>
      <c r="BD78" s="33">
        <f>(P78-(MAX($P$3:P78)))/(MAX($P$3:P78))</f>
        <v>-0.45571434318622933</v>
      </c>
      <c r="BE78" s="33">
        <f>(Q78-(MAX($Q$3:Q78)))/(MAX($Q$3:Q78))</f>
        <v>-0.42632427135994133</v>
      </c>
      <c r="BF78" s="41">
        <f>(R78-(MAX($R$3:R78)))/(MAX($R$3:R78))</f>
        <v>-0.4068171503037788</v>
      </c>
      <c r="BG78" s="23"/>
      <c r="BH78" s="42">
        <f t="shared" si="51"/>
        <v>0</v>
      </c>
      <c r="BI78" s="33">
        <f t="shared" si="52"/>
        <v>0</v>
      </c>
      <c r="BJ78" s="33">
        <f t="shared" si="60"/>
        <v>0</v>
      </c>
      <c r="BK78" s="41">
        <f t="shared" si="53"/>
        <v>0</v>
      </c>
      <c r="BL78" s="23"/>
      <c r="BM78" s="36">
        <f t="shared" si="54"/>
        <v>278.64382230048818</v>
      </c>
      <c r="BN78" s="35">
        <f t="shared" si="54"/>
        <v>281.28186116833257</v>
      </c>
      <c r="BO78" s="35">
        <f t="shared" si="54"/>
        <v>255.32871070177714</v>
      </c>
      <c r="BP78" s="37">
        <f t="shared" si="54"/>
        <v>223.78980919934077</v>
      </c>
      <c r="BQ78" s="23"/>
      <c r="BR78" s="42">
        <f t="shared" si="55"/>
        <v>0</v>
      </c>
      <c r="BS78" s="33">
        <f t="shared" si="56"/>
        <v>0</v>
      </c>
      <c r="BT78" s="33">
        <f t="shared" si="61"/>
        <v>0</v>
      </c>
      <c r="BU78" s="41">
        <f t="shared" si="57"/>
        <v>0</v>
      </c>
      <c r="BV78" s="23"/>
      <c r="BW78" s="36">
        <f t="shared" si="58"/>
        <v>71.851009775517682</v>
      </c>
      <c r="BX78" s="35">
        <f t="shared" si="58"/>
        <v>72.23523022638301</v>
      </c>
      <c r="BY78" s="35">
        <f t="shared" si="58"/>
        <v>74.532902890922514</v>
      </c>
      <c r="BZ78" s="37">
        <f t="shared" si="58"/>
        <v>70.473003468857044</v>
      </c>
    </row>
    <row r="79" spans="1:78" s="40" customFormat="1" ht="15.75" outlineLevel="1" thickBot="1">
      <c r="A79"/>
      <c r="B79" s="23"/>
      <c r="C79" s="91"/>
      <c r="D79" s="91"/>
      <c r="E79" s="91"/>
      <c r="F79" s="91"/>
      <c r="G79" s="174"/>
      <c r="H79" s="168">
        <f t="shared" si="59"/>
        <v>39813</v>
      </c>
      <c r="I79" s="53"/>
      <c r="J79" s="45">
        <f t="shared" si="62"/>
        <v>4.4157118225136571E-2</v>
      </c>
      <c r="K79" s="44">
        <f t="shared" si="62"/>
        <v>4.5142661101263748E-2</v>
      </c>
      <c r="L79" s="44">
        <f t="shared" si="62"/>
        <v>4.8473155902090115E-2</v>
      </c>
      <c r="M79" s="43">
        <f t="shared" si="62"/>
        <v>1.0640498751315564E-2</v>
      </c>
      <c r="N79" s="38"/>
      <c r="O79" s="233">
        <v>14751.81</v>
      </c>
      <c r="P79" s="240">
        <v>14988.37</v>
      </c>
      <c r="Q79" s="240">
        <v>14167.85</v>
      </c>
      <c r="R79" s="352">
        <v>12310.43</v>
      </c>
      <c r="S79" s="38"/>
      <c r="T79" s="52">
        <f t="shared" si="39"/>
        <v>0.47518099999999996</v>
      </c>
      <c r="U79" s="51">
        <f t="shared" si="40"/>
        <v>0.49883700000000009</v>
      </c>
      <c r="V79" s="51">
        <f t="shared" si="40"/>
        <v>0.41678500000000002</v>
      </c>
      <c r="W79" s="50">
        <f t="shared" si="41"/>
        <v>0.23104300000000003</v>
      </c>
      <c r="X79" s="38"/>
      <c r="Y79" s="45">
        <f>(O79-O76)/O76</f>
        <v>-0.26317726928540464</v>
      </c>
      <c r="Z79" s="44">
        <f>(P79-P76)/P76</f>
        <v>-0.26232745985670169</v>
      </c>
      <c r="AA79" s="44">
        <f>(Q79-Q76)/Q76</f>
        <v>-0.25551446922527593</v>
      </c>
      <c r="AB79" s="43">
        <f>(R79-R76)/R76</f>
        <v>-0.21943309107648523</v>
      </c>
      <c r="AC79" s="38"/>
      <c r="AD79" s="181">
        <f>(O79-O67)/O67</f>
        <v>-0.39438460193165559</v>
      </c>
      <c r="AE79" s="182">
        <f>(P79-P67)/P67</f>
        <v>-0.39245040575268947</v>
      </c>
      <c r="AF79" s="182">
        <f>(Q79-Q67)/Q67</f>
        <v>-0.36230664877073493</v>
      </c>
      <c r="AG79" s="183">
        <f>(R79-R67)/R67</f>
        <v>-0.36997823404567826</v>
      </c>
      <c r="AH79" s="39"/>
      <c r="AI79" s="45">
        <f t="shared" si="42"/>
        <v>4.4157118225136571E-2</v>
      </c>
      <c r="AJ79" s="44">
        <f t="shared" si="42"/>
        <v>4.5142661101263748E-2</v>
      </c>
      <c r="AK79" s="44">
        <f t="shared" si="42"/>
        <v>4.8473155902090115E-2</v>
      </c>
      <c r="AL79" s="43">
        <f t="shared" si="42"/>
        <v>1.0640498751315564E-2</v>
      </c>
      <c r="AM79" s="44"/>
      <c r="AN79" s="45">
        <f t="shared" si="43"/>
        <v>0</v>
      </c>
      <c r="AO79" s="44">
        <f t="shared" si="43"/>
        <v>0</v>
      </c>
      <c r="AP79" s="44">
        <f t="shared" si="43"/>
        <v>0</v>
      </c>
      <c r="AQ79" s="43">
        <f t="shared" si="43"/>
        <v>0</v>
      </c>
      <c r="AR79" s="39"/>
      <c r="AS79" s="49">
        <f t="shared" si="44"/>
        <v>0</v>
      </c>
      <c r="AT79" s="48">
        <f t="shared" si="45"/>
        <v>0</v>
      </c>
      <c r="AU79" s="48">
        <f t="shared" si="46"/>
        <v>0</v>
      </c>
      <c r="AV79" s="47">
        <f t="shared" si="47"/>
        <v>0</v>
      </c>
      <c r="AW79" s="39"/>
      <c r="AX79" s="45">
        <f t="shared" si="48"/>
        <v>3.3516619473821008E-2</v>
      </c>
      <c r="AY79" s="44">
        <f t="shared" si="49"/>
        <v>3.4502162349948184E-2</v>
      </c>
      <c r="AZ79" s="44">
        <f t="shared" si="50"/>
        <v>3.7832657150774551E-2</v>
      </c>
      <c r="BA79" s="46"/>
      <c r="BB79" s="39"/>
      <c r="BC79" s="45">
        <f>(O79-(MAX($O$3:O79)))/(MAX($O$3:O79))</f>
        <v>-0.43321716030916807</v>
      </c>
      <c r="BD79" s="44">
        <f>(P79-(MAX($P$3:P79)))/(MAX($P$3:P79))</f>
        <v>-0.43114384023840657</v>
      </c>
      <c r="BE79" s="44">
        <f>(Q79-(MAX($Q$3:Q79)))/(MAX($Q$3:Q79))</f>
        <v>-0.39851639832832658</v>
      </c>
      <c r="BF79" s="43">
        <f>(R79-(MAX($R$3:R79)))/(MAX($R$3:R79))</f>
        <v>-0.40050538893228432</v>
      </c>
      <c r="BG79" s="39"/>
      <c r="BH79" s="45">
        <f t="shared" si="51"/>
        <v>0</v>
      </c>
      <c r="BI79" s="44">
        <f t="shared" si="52"/>
        <v>0</v>
      </c>
      <c r="BJ79" s="44">
        <f t="shared" si="60"/>
        <v>0</v>
      </c>
      <c r="BK79" s="43">
        <f t="shared" si="53"/>
        <v>0</v>
      </c>
      <c r="BL79" s="39"/>
      <c r="BM79" s="63">
        <f t="shared" si="54"/>
        <v>278.64382230048818</v>
      </c>
      <c r="BN79" s="62">
        <f t="shared" si="54"/>
        <v>281.28186116833257</v>
      </c>
      <c r="BO79" s="62">
        <f t="shared" si="54"/>
        <v>255.32871070177714</v>
      </c>
      <c r="BP79" s="61">
        <f t="shared" si="54"/>
        <v>223.78980919934077</v>
      </c>
      <c r="BQ79" s="39"/>
      <c r="BR79" s="45">
        <f t="shared" si="55"/>
        <v>-0.26317726928540464</v>
      </c>
      <c r="BS79" s="44">
        <f t="shared" si="56"/>
        <v>-0.26232745985670169</v>
      </c>
      <c r="BT79" s="44">
        <f t="shared" si="61"/>
        <v>-0.25551446922527593</v>
      </c>
      <c r="BU79" s="43">
        <f t="shared" si="57"/>
        <v>-0.21943309107648523</v>
      </c>
      <c r="BV79" s="39"/>
      <c r="BW79" s="63">
        <f t="shared" si="58"/>
        <v>52.941457227398026</v>
      </c>
      <c r="BX79" s="62">
        <f t="shared" si="58"/>
        <v>53.285945768931917</v>
      </c>
      <c r="BY79" s="62">
        <f t="shared" si="58"/>
        <v>55.48866776892941</v>
      </c>
      <c r="BZ79" s="61">
        <f t="shared" si="58"/>
        <v>55.008894480241878</v>
      </c>
    </row>
    <row r="80" spans="1:78" outlineLevel="1">
      <c r="H80" s="167">
        <f t="shared" si="59"/>
        <v>39844</v>
      </c>
      <c r="I80" s="60"/>
      <c r="J80" s="42">
        <f t="shared" si="62"/>
        <v>-8.1810299888623872E-2</v>
      </c>
      <c r="K80" s="33">
        <f t="shared" si="62"/>
        <v>-8.19808958545859E-2</v>
      </c>
      <c r="L80" s="33">
        <f t="shared" si="62"/>
        <v>-7.2537470399531401E-2</v>
      </c>
      <c r="M80" s="41">
        <f t="shared" si="62"/>
        <v>-8.4287063896224645E-2</v>
      </c>
      <c r="N80" s="24"/>
      <c r="O80" s="232">
        <v>13544.96</v>
      </c>
      <c r="P80" s="239">
        <v>13759.61</v>
      </c>
      <c r="Q80" s="239">
        <v>13140.15</v>
      </c>
      <c r="R80" s="351">
        <v>11272.82</v>
      </c>
      <c r="S80" s="24"/>
      <c r="T80" s="59">
        <f t="shared" si="39"/>
        <v>0.35449599999999992</v>
      </c>
      <c r="U80" s="58">
        <f t="shared" si="40"/>
        <v>0.37596100000000005</v>
      </c>
      <c r="V80" s="58">
        <f t="shared" si="40"/>
        <v>0.31401499999999999</v>
      </c>
      <c r="W80" s="57">
        <f t="shared" si="41"/>
        <v>0.12728199999999998</v>
      </c>
      <c r="X80" s="24"/>
      <c r="Y80" s="42"/>
      <c r="Z80" s="33"/>
      <c r="AA80" s="33"/>
      <c r="AB80" s="41"/>
      <c r="AC80" s="24"/>
      <c r="AD80" s="42"/>
      <c r="AE80" s="33"/>
      <c r="AF80" s="33"/>
      <c r="AG80" s="41"/>
      <c r="AH80" s="23"/>
      <c r="AI80" s="42">
        <f t="shared" si="42"/>
        <v>-8.1810299888623872E-2</v>
      </c>
      <c r="AJ80" s="33">
        <f t="shared" si="42"/>
        <v>-8.19808958545859E-2</v>
      </c>
      <c r="AK80" s="33">
        <f t="shared" si="42"/>
        <v>-7.2537470399531401E-2</v>
      </c>
      <c r="AL80" s="41">
        <f t="shared" si="42"/>
        <v>-8.4287063896224645E-2</v>
      </c>
      <c r="AM80" s="33"/>
      <c r="AN80" s="42">
        <f t="shared" si="43"/>
        <v>-8.1810299888623872E-2</v>
      </c>
      <c r="AO80" s="33">
        <f t="shared" si="43"/>
        <v>-8.19808958545859E-2</v>
      </c>
      <c r="AP80" s="33">
        <f t="shared" si="43"/>
        <v>-7.2537470399531401E-2</v>
      </c>
      <c r="AQ80" s="41">
        <f t="shared" si="43"/>
        <v>-8.4287063896224645E-2</v>
      </c>
      <c r="AR80" s="23"/>
      <c r="AS80" s="56">
        <f t="shared" si="44"/>
        <v>66.929251678665722</v>
      </c>
      <c r="AT80" s="29">
        <f t="shared" si="45"/>
        <v>67.208672851204582</v>
      </c>
      <c r="AU80" s="29">
        <f t="shared" si="46"/>
        <v>52.616846119628939</v>
      </c>
      <c r="AV80" s="55">
        <f t="shared" si="47"/>
        <v>71.043091402462551</v>
      </c>
      <c r="AW80" s="23"/>
      <c r="AX80" s="42">
        <f t="shared" si="48"/>
        <v>2.4767640076007735E-3</v>
      </c>
      <c r="AY80" s="33">
        <f t="shared" si="49"/>
        <v>2.3061680416387453E-3</v>
      </c>
      <c r="AZ80" s="33">
        <f t="shared" si="50"/>
        <v>1.1749593496693245E-2</v>
      </c>
      <c r="BA80" s="54"/>
      <c r="BB80" s="23"/>
      <c r="BC80" s="42">
        <f>(O80-(MAX($O$3:O80)))/(MAX($O$3:O80))</f>
        <v>-0.47958583439600083</v>
      </c>
      <c r="BD80" s="33">
        <f>(P80-(MAX($P$3:P80)))/(MAX($P$3:P80))</f>
        <v>-0.47777917782806145</v>
      </c>
      <c r="BE80" s="33">
        <f>(Q80-(MAX($Q$3:Q80)))/(MAX($Q$3:Q80))</f>
        <v>-0.44214649728038913</v>
      </c>
      <c r="BF80" s="41">
        <f>(R80-(MAX($R$3:R80)))/(MAX($R$3:R80))</f>
        <v>-0.45103502952079116</v>
      </c>
      <c r="BG80" s="23"/>
      <c r="BH80" s="42">
        <f t="shared" si="51"/>
        <v>0</v>
      </c>
      <c r="BI80" s="33">
        <f t="shared" si="52"/>
        <v>0</v>
      </c>
      <c r="BJ80" s="33">
        <f t="shared" si="60"/>
        <v>0</v>
      </c>
      <c r="BK80" s="41">
        <f t="shared" si="53"/>
        <v>0</v>
      </c>
      <c r="BL80" s="23"/>
      <c r="BM80" s="36">
        <f t="shared" si="54"/>
        <v>278.64382230048818</v>
      </c>
      <c r="BN80" s="35">
        <f t="shared" si="54"/>
        <v>281.28186116833257</v>
      </c>
      <c r="BO80" s="35">
        <f t="shared" si="54"/>
        <v>255.32871070177714</v>
      </c>
      <c r="BP80" s="37">
        <f t="shared" si="54"/>
        <v>223.78980919934077</v>
      </c>
      <c r="BQ80" s="23"/>
      <c r="BR80" s="42">
        <f t="shared" si="55"/>
        <v>0</v>
      </c>
      <c r="BS80" s="33">
        <f t="shared" si="56"/>
        <v>0</v>
      </c>
      <c r="BT80" s="33">
        <f t="shared" si="61"/>
        <v>0</v>
      </c>
      <c r="BU80" s="41">
        <f t="shared" si="57"/>
        <v>0</v>
      </c>
      <c r="BV80" s="23"/>
      <c r="BW80" s="36">
        <f t="shared" si="58"/>
        <v>52.941457227398026</v>
      </c>
      <c r="BX80" s="35">
        <f t="shared" si="58"/>
        <v>53.285945768931917</v>
      </c>
      <c r="BY80" s="35">
        <f t="shared" si="58"/>
        <v>55.48866776892941</v>
      </c>
      <c r="BZ80" s="37">
        <f t="shared" si="58"/>
        <v>55.008894480241878</v>
      </c>
    </row>
    <row r="81" spans="1:78" outlineLevel="1">
      <c r="H81" s="167">
        <f t="shared" si="59"/>
        <v>39872</v>
      </c>
      <c r="I81" s="60"/>
      <c r="J81" s="42">
        <f t="shared" si="62"/>
        <v>-9.9526318276318304E-2</v>
      </c>
      <c r="K81" s="33">
        <f t="shared" si="62"/>
        <v>-9.9534797861276725E-2</v>
      </c>
      <c r="L81" s="33">
        <f t="shared" si="62"/>
        <v>-9.6828422811002901E-2</v>
      </c>
      <c r="M81" s="41">
        <f t="shared" si="62"/>
        <v>-0.10647734994437941</v>
      </c>
      <c r="N81" s="24"/>
      <c r="O81" s="232">
        <v>12196.88</v>
      </c>
      <c r="P81" s="239">
        <v>12390.05</v>
      </c>
      <c r="Q81" s="239">
        <v>11867.81</v>
      </c>
      <c r="R81" s="351">
        <v>10072.52</v>
      </c>
      <c r="S81" s="24"/>
      <c r="T81" s="59">
        <f t="shared" si="39"/>
        <v>0.21968799999999991</v>
      </c>
      <c r="U81" s="58">
        <f t="shared" si="40"/>
        <v>0.23900499999999994</v>
      </c>
      <c r="V81" s="58">
        <f t="shared" si="40"/>
        <v>0.18678099999999995</v>
      </c>
      <c r="W81" s="57">
        <f t="shared" si="41"/>
        <v>7.252000000000044E-3</v>
      </c>
      <c r="X81" s="24"/>
      <c r="Y81" s="42"/>
      <c r="Z81" s="33"/>
      <c r="AA81" s="33"/>
      <c r="AB81" s="41"/>
      <c r="AC81" s="24"/>
      <c r="AD81" s="42"/>
      <c r="AE81" s="33"/>
      <c r="AF81" s="33"/>
      <c r="AG81" s="41"/>
      <c r="AH81" s="23"/>
      <c r="AI81" s="42">
        <f t="shared" si="42"/>
        <v>-9.9526318276318304E-2</v>
      </c>
      <c r="AJ81" s="33">
        <f t="shared" si="42"/>
        <v>-9.9534797861276725E-2</v>
      </c>
      <c r="AK81" s="33">
        <f t="shared" si="42"/>
        <v>-9.6828422811002901E-2</v>
      </c>
      <c r="AL81" s="41">
        <f t="shared" si="42"/>
        <v>-0.10647734994437941</v>
      </c>
      <c r="AM81" s="33"/>
      <c r="AN81" s="42">
        <f t="shared" si="43"/>
        <v>-9.9526318276318304E-2</v>
      </c>
      <c r="AO81" s="33">
        <f t="shared" si="43"/>
        <v>-9.9534797861276725E-2</v>
      </c>
      <c r="AP81" s="33">
        <f t="shared" si="43"/>
        <v>-9.6828422811002901E-2</v>
      </c>
      <c r="AQ81" s="41">
        <f t="shared" si="43"/>
        <v>-0.10647734994437941</v>
      </c>
      <c r="AR81" s="23"/>
      <c r="AS81" s="56">
        <f t="shared" si="44"/>
        <v>99.054880296390095</v>
      </c>
      <c r="AT81" s="29">
        <f t="shared" si="45"/>
        <v>99.071759852852182</v>
      </c>
      <c r="AU81" s="29">
        <f t="shared" si="46"/>
        <v>93.757434640663476</v>
      </c>
      <c r="AV81" s="55">
        <f t="shared" si="47"/>
        <v>113.37426051177832</v>
      </c>
      <c r="AW81" s="23"/>
      <c r="AX81" s="42">
        <f t="shared" si="48"/>
        <v>6.9510316680611028E-3</v>
      </c>
      <c r="AY81" s="33">
        <f t="shared" si="49"/>
        <v>6.9425520831026821E-3</v>
      </c>
      <c r="AZ81" s="33">
        <f t="shared" si="50"/>
        <v>9.6489271333765059E-3</v>
      </c>
      <c r="BA81" s="54"/>
      <c r="BB81" s="23"/>
      <c r="BC81" s="42">
        <f>(O81-(MAX($O$3:O81)))/(MAX($O$3:O81))</f>
        <v>-0.53138074027740911</v>
      </c>
      <c r="BD81" s="33">
        <f>(P81-(MAX($P$3:P81)))/(MAX($P$3:P81))</f>
        <v>-0.52975832180189508</v>
      </c>
      <c r="BE81" s="33">
        <f>(Q81-(MAX($Q$3:Q81)))/(MAX($Q$3:Q81))</f>
        <v>-0.49616257210832254</v>
      </c>
      <c r="BF81" s="41">
        <f>(R81-(MAX($R$3:R81)))/(MAX($R$3:R81))</f>
        <v>-0.50948736478971179</v>
      </c>
      <c r="BG81" s="23"/>
      <c r="BH81" s="42">
        <f t="shared" si="51"/>
        <v>0</v>
      </c>
      <c r="BI81" s="33">
        <f t="shared" si="52"/>
        <v>0</v>
      </c>
      <c r="BJ81" s="33">
        <f t="shared" si="60"/>
        <v>0</v>
      </c>
      <c r="BK81" s="41">
        <f t="shared" si="53"/>
        <v>0</v>
      </c>
      <c r="BL81" s="23"/>
      <c r="BM81" s="36">
        <f t="shared" si="54"/>
        <v>278.64382230048818</v>
      </c>
      <c r="BN81" s="35">
        <f t="shared" si="54"/>
        <v>281.28186116833257</v>
      </c>
      <c r="BO81" s="35">
        <f t="shared" si="54"/>
        <v>255.32871070177714</v>
      </c>
      <c r="BP81" s="37">
        <f t="shared" si="54"/>
        <v>223.78980919934077</v>
      </c>
      <c r="BQ81" s="23"/>
      <c r="BR81" s="42">
        <f t="shared" si="55"/>
        <v>0</v>
      </c>
      <c r="BS81" s="33">
        <f t="shared" si="56"/>
        <v>0</v>
      </c>
      <c r="BT81" s="33">
        <f t="shared" si="61"/>
        <v>0</v>
      </c>
      <c r="BU81" s="41">
        <f t="shared" si="57"/>
        <v>0</v>
      </c>
      <c r="BV81" s="23"/>
      <c r="BW81" s="36">
        <f t="shared" si="58"/>
        <v>52.941457227398026</v>
      </c>
      <c r="BX81" s="35">
        <f t="shared" si="58"/>
        <v>53.285945768931917</v>
      </c>
      <c r="BY81" s="35">
        <f t="shared" si="58"/>
        <v>55.48866776892941</v>
      </c>
      <c r="BZ81" s="37">
        <f t="shared" si="58"/>
        <v>55.008894480241878</v>
      </c>
    </row>
    <row r="82" spans="1:78" s="64" customFormat="1" outlineLevel="1">
      <c r="A82"/>
      <c r="B82" s="23"/>
      <c r="C82" s="91"/>
      <c r="D82" s="91"/>
      <c r="E82" s="91"/>
      <c r="F82" s="91"/>
      <c r="G82" s="174"/>
      <c r="H82" s="166">
        <f t="shared" si="59"/>
        <v>39903</v>
      </c>
      <c r="I82" s="101"/>
      <c r="J82" s="102">
        <f t="shared" si="62"/>
        <v>8.3158151920819101E-2</v>
      </c>
      <c r="K82" s="103">
        <f t="shared" si="62"/>
        <v>8.3677628419578598E-2</v>
      </c>
      <c r="L82" s="103">
        <f t="shared" si="62"/>
        <v>9.0477518598629514E-2</v>
      </c>
      <c r="M82" s="104">
        <f t="shared" si="62"/>
        <v>8.7594762780317081E-2</v>
      </c>
      <c r="N82" s="100"/>
      <c r="O82" s="231">
        <v>13211.15</v>
      </c>
      <c r="P82" s="238">
        <v>13426.82</v>
      </c>
      <c r="Q82" s="238">
        <v>12941.58</v>
      </c>
      <c r="R82" s="350">
        <v>10954.82</v>
      </c>
      <c r="S82" s="100"/>
      <c r="T82" s="105">
        <f t="shared" si="39"/>
        <v>0.32111499999999998</v>
      </c>
      <c r="U82" s="106">
        <f t="shared" si="40"/>
        <v>0.34268199999999999</v>
      </c>
      <c r="V82" s="106">
        <f t="shared" si="40"/>
        <v>0.29415799999999998</v>
      </c>
      <c r="W82" s="107">
        <f t="shared" si="41"/>
        <v>9.548199999999997E-2</v>
      </c>
      <c r="X82" s="100"/>
      <c r="Y82" s="102">
        <f>(O82-O79)/O79</f>
        <v>-0.10443870955496308</v>
      </c>
      <c r="Z82" s="103">
        <f>(P82-P79)/P79</f>
        <v>-0.1041841107471994</v>
      </c>
      <c r="AA82" s="103">
        <f>(Q82-Q79)/Q79</f>
        <v>-8.6553005572475736E-2</v>
      </c>
      <c r="AB82" s="104">
        <f>(R82-R79)/R79</f>
        <v>-0.11011881794543331</v>
      </c>
      <c r="AC82" s="100"/>
      <c r="AD82" s="102"/>
      <c r="AE82" s="103"/>
      <c r="AF82" s="103"/>
      <c r="AG82" s="104"/>
      <c r="AH82" s="99"/>
      <c r="AI82" s="102">
        <f t="shared" si="42"/>
        <v>8.3158151920819101E-2</v>
      </c>
      <c r="AJ82" s="103">
        <f t="shared" si="42"/>
        <v>8.3677628419578598E-2</v>
      </c>
      <c r="AK82" s="103">
        <f t="shared" si="42"/>
        <v>9.0477518598629514E-2</v>
      </c>
      <c r="AL82" s="104">
        <f t="shared" si="42"/>
        <v>8.7594762780317081E-2</v>
      </c>
      <c r="AM82" s="103"/>
      <c r="AN82" s="102">
        <f t="shared" si="43"/>
        <v>0</v>
      </c>
      <c r="AO82" s="103">
        <f t="shared" si="43"/>
        <v>0</v>
      </c>
      <c r="AP82" s="103">
        <f t="shared" si="43"/>
        <v>0</v>
      </c>
      <c r="AQ82" s="104">
        <f t="shared" si="43"/>
        <v>0</v>
      </c>
      <c r="AR82" s="99"/>
      <c r="AS82" s="108">
        <f t="shared" si="44"/>
        <v>0</v>
      </c>
      <c r="AT82" s="109">
        <f t="shared" si="45"/>
        <v>0</v>
      </c>
      <c r="AU82" s="109">
        <f t="shared" si="46"/>
        <v>0</v>
      </c>
      <c r="AV82" s="110">
        <f t="shared" si="47"/>
        <v>0</v>
      </c>
      <c r="AW82" s="99"/>
      <c r="AX82" s="102">
        <f t="shared" si="48"/>
        <v>-4.4366108594979803E-3</v>
      </c>
      <c r="AY82" s="103">
        <f t="shared" si="49"/>
        <v>-3.9171343607384834E-3</v>
      </c>
      <c r="AZ82" s="103">
        <f t="shared" si="50"/>
        <v>2.8827558183124324E-3</v>
      </c>
      <c r="BA82" s="111"/>
      <c r="BB82" s="99"/>
      <c r="BC82" s="102">
        <f>(O82-(MAX($O$3:O82)))/(MAX($O$3:O82))</f>
        <v>-0.49241122868437609</v>
      </c>
      <c r="BD82" s="103">
        <f>(P82-(MAX($P$3:P82)))/(MAX($P$3:P82))</f>
        <v>-0.49040961338623495</v>
      </c>
      <c r="BE82" s="103">
        <f>(Q82-(MAX($Q$3:Q82)))/(MAX($Q$3:Q82))</f>
        <v>-0.45057661185556769</v>
      </c>
      <c r="BF82" s="104">
        <f>(R82-(MAX($R$3:R82)))/(MAX($R$3:R82))</f>
        <v>-0.46652102686771846</v>
      </c>
      <c r="BG82" s="99"/>
      <c r="BH82" s="102">
        <f t="shared" si="51"/>
        <v>0</v>
      </c>
      <c r="BI82" s="103">
        <f t="shared" si="52"/>
        <v>0</v>
      </c>
      <c r="BJ82" s="103">
        <f t="shared" si="60"/>
        <v>0</v>
      </c>
      <c r="BK82" s="104">
        <f t="shared" si="53"/>
        <v>0</v>
      </c>
      <c r="BL82" s="99"/>
      <c r="BM82" s="112">
        <f t="shared" si="54"/>
        <v>278.64382230048818</v>
      </c>
      <c r="BN82" s="113">
        <f t="shared" si="54"/>
        <v>281.28186116833257</v>
      </c>
      <c r="BO82" s="113">
        <f t="shared" si="54"/>
        <v>255.32871070177714</v>
      </c>
      <c r="BP82" s="114">
        <f t="shared" si="54"/>
        <v>223.78980919934077</v>
      </c>
      <c r="BQ82" s="99"/>
      <c r="BR82" s="102">
        <f t="shared" si="55"/>
        <v>-0.10443870955496308</v>
      </c>
      <c r="BS82" s="103">
        <f t="shared" si="56"/>
        <v>-0.1041841107471994</v>
      </c>
      <c r="BT82" s="103">
        <f t="shared" si="61"/>
        <v>-8.6553005572475736E-2</v>
      </c>
      <c r="BU82" s="104">
        <f t="shared" si="57"/>
        <v>-0.11011881794543331</v>
      </c>
      <c r="BV82" s="99"/>
      <c r="BW82" s="112">
        <f t="shared" si="58"/>
        <v>47.412319752609307</v>
      </c>
      <c r="BX82" s="113">
        <f t="shared" si="58"/>
        <v>47.734396893672255</v>
      </c>
      <c r="BY82" s="113">
        <f t="shared" si="58"/>
        <v>50.685956798316013</v>
      </c>
      <c r="BZ82" s="114">
        <f t="shared" si="58"/>
        <v>48.951380043592572</v>
      </c>
    </row>
    <row r="83" spans="1:78" outlineLevel="1">
      <c r="H83" s="167">
        <f t="shared" si="59"/>
        <v>39933</v>
      </c>
      <c r="I83" s="60"/>
      <c r="J83" s="42">
        <f t="shared" si="62"/>
        <v>0.15743443984815864</v>
      </c>
      <c r="K83" s="33">
        <f t="shared" si="62"/>
        <v>0.15824521368425293</v>
      </c>
      <c r="L83" s="33">
        <f t="shared" si="62"/>
        <v>0.14869590884575157</v>
      </c>
      <c r="M83" s="41">
        <f t="shared" si="62"/>
        <v>9.5709468526183006E-2</v>
      </c>
      <c r="N83" s="24"/>
      <c r="O83" s="232">
        <v>15291.04</v>
      </c>
      <c r="P83" s="239">
        <v>15551.55</v>
      </c>
      <c r="Q83" s="239">
        <v>14865.94</v>
      </c>
      <c r="R83" s="351">
        <v>12003.3</v>
      </c>
      <c r="S83" s="24"/>
      <c r="T83" s="59">
        <f t="shared" si="39"/>
        <v>0.52910400000000013</v>
      </c>
      <c r="U83" s="58">
        <f t="shared" si="40"/>
        <v>0.55515499999999995</v>
      </c>
      <c r="V83" s="58">
        <f t="shared" si="40"/>
        <v>0.48659400000000003</v>
      </c>
      <c r="W83" s="57">
        <f t="shared" si="41"/>
        <v>0.20032999999999992</v>
      </c>
      <c r="X83" s="24"/>
      <c r="Y83" s="42"/>
      <c r="Z83" s="33"/>
      <c r="AA83" s="33"/>
      <c r="AB83" s="41"/>
      <c r="AC83" s="24"/>
      <c r="AD83" s="42"/>
      <c r="AE83" s="33"/>
      <c r="AF83" s="33"/>
      <c r="AG83" s="41"/>
      <c r="AH83" s="23"/>
      <c r="AI83" s="42">
        <f t="shared" si="42"/>
        <v>0.15743443984815864</v>
      </c>
      <c r="AJ83" s="33">
        <f t="shared" si="42"/>
        <v>0.15824521368425293</v>
      </c>
      <c r="AK83" s="33">
        <f t="shared" si="42"/>
        <v>0.14869590884575157</v>
      </c>
      <c r="AL83" s="41">
        <f t="shared" si="42"/>
        <v>9.5709468526183006E-2</v>
      </c>
      <c r="AM83" s="33"/>
      <c r="AN83" s="42">
        <f t="shared" si="43"/>
        <v>0</v>
      </c>
      <c r="AO83" s="33">
        <f t="shared" si="43"/>
        <v>0</v>
      </c>
      <c r="AP83" s="33">
        <f t="shared" si="43"/>
        <v>0</v>
      </c>
      <c r="AQ83" s="41">
        <f t="shared" si="43"/>
        <v>0</v>
      </c>
      <c r="AR83" s="23"/>
      <c r="AS83" s="56">
        <f t="shared" si="44"/>
        <v>0</v>
      </c>
      <c r="AT83" s="29">
        <f t="shared" si="45"/>
        <v>0</v>
      </c>
      <c r="AU83" s="29">
        <f t="shared" si="46"/>
        <v>0</v>
      </c>
      <c r="AV83" s="55">
        <f t="shared" si="47"/>
        <v>0</v>
      </c>
      <c r="AW83" s="23"/>
      <c r="AX83" s="42">
        <f t="shared" si="48"/>
        <v>6.172497132197563E-2</v>
      </c>
      <c r="AY83" s="33">
        <f t="shared" si="49"/>
        <v>6.2535745158069922E-2</v>
      </c>
      <c r="AZ83" s="33">
        <f t="shared" si="50"/>
        <v>5.2986440319568562E-2</v>
      </c>
      <c r="BA83" s="54"/>
      <c r="BB83" s="23"/>
      <c r="BC83" s="42">
        <f>(O83-(MAX($O$3:O83)))/(MAX($O$3:O83))</f>
        <v>-0.41249927479908571</v>
      </c>
      <c r="BD83" s="33">
        <f>(P83-(MAX($P$3:P83)))/(MAX($P$3:P83))</f>
        <v>-0.4097693737650987</v>
      </c>
      <c r="BE83" s="33">
        <f>(Q83-(MAX($Q$3:Q83)))/(MAX($Q$3:Q83))</f>
        <v>-0.36887960181431922</v>
      </c>
      <c r="BF83" s="41">
        <f>(R83-(MAX($R$3:R83)))/(MAX($R$3:R83))</f>
        <v>-0.41546203787933395</v>
      </c>
      <c r="BG83" s="23"/>
      <c r="BH83" s="42">
        <f t="shared" si="51"/>
        <v>0</v>
      </c>
      <c r="BI83" s="33">
        <f t="shared" si="52"/>
        <v>0</v>
      </c>
      <c r="BJ83" s="33">
        <f t="shared" si="60"/>
        <v>0</v>
      </c>
      <c r="BK83" s="41">
        <f t="shared" si="53"/>
        <v>0</v>
      </c>
      <c r="BL83" s="23"/>
      <c r="BM83" s="36">
        <f t="shared" si="54"/>
        <v>278.64382230048818</v>
      </c>
      <c r="BN83" s="35">
        <f t="shared" si="54"/>
        <v>281.28186116833257</v>
      </c>
      <c r="BO83" s="35">
        <f t="shared" si="54"/>
        <v>255.32871070177714</v>
      </c>
      <c r="BP83" s="37">
        <f t="shared" si="54"/>
        <v>223.78980919934077</v>
      </c>
      <c r="BQ83" s="23"/>
      <c r="BR83" s="42">
        <f t="shared" si="55"/>
        <v>0</v>
      </c>
      <c r="BS83" s="33">
        <f t="shared" si="56"/>
        <v>0</v>
      </c>
      <c r="BT83" s="33">
        <f t="shared" si="61"/>
        <v>0</v>
      </c>
      <c r="BU83" s="41">
        <f t="shared" si="57"/>
        <v>0</v>
      </c>
      <c r="BV83" s="23"/>
      <c r="BW83" s="36">
        <f t="shared" si="58"/>
        <v>47.412319752609307</v>
      </c>
      <c r="BX83" s="35">
        <f t="shared" si="58"/>
        <v>47.734396893672255</v>
      </c>
      <c r="BY83" s="35">
        <f t="shared" si="58"/>
        <v>50.685956798316013</v>
      </c>
      <c r="BZ83" s="37">
        <f t="shared" si="58"/>
        <v>48.951380043592572</v>
      </c>
    </row>
    <row r="84" spans="1:78" outlineLevel="1">
      <c r="H84" s="167">
        <f t="shared" si="59"/>
        <v>39964</v>
      </c>
      <c r="I84" s="60"/>
      <c r="J84" s="42">
        <f t="shared" si="62"/>
        <v>6.5945154809613937E-2</v>
      </c>
      <c r="K84" s="33">
        <f t="shared" si="62"/>
        <v>6.6290498374760087E-2</v>
      </c>
      <c r="L84" s="33">
        <f t="shared" si="62"/>
        <v>2.736254821423989E-2</v>
      </c>
      <c r="M84" s="41">
        <f t="shared" si="62"/>
        <v>5.5932951771596295E-2</v>
      </c>
      <c r="N84" s="24"/>
      <c r="O84" s="232">
        <v>16299.41</v>
      </c>
      <c r="P84" s="239">
        <v>16582.47</v>
      </c>
      <c r="Q84" s="239">
        <v>15272.71</v>
      </c>
      <c r="R84" s="351">
        <v>12674.68</v>
      </c>
      <c r="S84" s="24"/>
      <c r="T84" s="59">
        <f t="shared" si="39"/>
        <v>0.62994099999999997</v>
      </c>
      <c r="U84" s="58">
        <f t="shared" si="40"/>
        <v>0.65824700000000014</v>
      </c>
      <c r="V84" s="58">
        <f t="shared" si="40"/>
        <v>0.52727099999999993</v>
      </c>
      <c r="W84" s="57">
        <f t="shared" si="41"/>
        <v>0.26746800000000004</v>
      </c>
      <c r="X84" s="24"/>
      <c r="Y84" s="42"/>
      <c r="Z84" s="33"/>
      <c r="AA84" s="33"/>
      <c r="AB84" s="41"/>
      <c r="AC84" s="24"/>
      <c r="AD84" s="42"/>
      <c r="AE84" s="33"/>
      <c r="AF84" s="33"/>
      <c r="AG84" s="41"/>
      <c r="AH84" s="23"/>
      <c r="AI84" s="42">
        <f t="shared" si="42"/>
        <v>6.5945154809613937E-2</v>
      </c>
      <c r="AJ84" s="33">
        <f t="shared" si="42"/>
        <v>6.6290498374760087E-2</v>
      </c>
      <c r="AK84" s="33">
        <f t="shared" si="42"/>
        <v>2.736254821423989E-2</v>
      </c>
      <c r="AL84" s="41">
        <f t="shared" si="42"/>
        <v>5.5932951771596295E-2</v>
      </c>
      <c r="AM84" s="33"/>
      <c r="AN84" s="42">
        <f t="shared" si="43"/>
        <v>0</v>
      </c>
      <c r="AO84" s="33">
        <f t="shared" si="43"/>
        <v>0</v>
      </c>
      <c r="AP84" s="33">
        <f t="shared" si="43"/>
        <v>0</v>
      </c>
      <c r="AQ84" s="41">
        <f t="shared" si="43"/>
        <v>0</v>
      </c>
      <c r="AR84" s="23"/>
      <c r="AS84" s="56">
        <f t="shared" si="44"/>
        <v>0</v>
      </c>
      <c r="AT84" s="29">
        <f t="shared" si="45"/>
        <v>0</v>
      </c>
      <c r="AU84" s="29">
        <f t="shared" si="46"/>
        <v>0</v>
      </c>
      <c r="AV84" s="55">
        <f t="shared" si="47"/>
        <v>0</v>
      </c>
      <c r="AW84" s="23"/>
      <c r="AX84" s="42">
        <f t="shared" si="48"/>
        <v>1.0012203038017642E-2</v>
      </c>
      <c r="AY84" s="33">
        <f t="shared" si="49"/>
        <v>1.0357546603163792E-2</v>
      </c>
      <c r="AZ84" s="33">
        <f t="shared" si="50"/>
        <v>-2.8570403557356405E-2</v>
      </c>
      <c r="BA84" s="54"/>
      <c r="BB84" s="23"/>
      <c r="BC84" s="42">
        <f>(O84-(MAX($O$3:O84)))/(MAX($O$3:O84))</f>
        <v>-0.37375644852495093</v>
      </c>
      <c r="BD84" s="33">
        <f>(P84-(MAX($P$3:P84)))/(MAX($P$3:P84))</f>
        <v>-0.3706426913959403</v>
      </c>
      <c r="BE84" s="33">
        <f>(Q84-(MAX($Q$3:Q84)))/(MAX($Q$3:Q84))</f>
        <v>-0.35161053948997323</v>
      </c>
      <c r="BF84" s="41">
        <f>(R84-(MAX($R$3:R84)))/(MAX($R$3:R84))</f>
        <v>-0.38276710423537158</v>
      </c>
      <c r="BG84" s="23"/>
      <c r="BH84" s="42">
        <f t="shared" si="51"/>
        <v>0</v>
      </c>
      <c r="BI84" s="33">
        <f t="shared" si="52"/>
        <v>0</v>
      </c>
      <c r="BJ84" s="33">
        <f t="shared" si="60"/>
        <v>0</v>
      </c>
      <c r="BK84" s="41">
        <f t="shared" si="53"/>
        <v>0</v>
      </c>
      <c r="BL84" s="23"/>
      <c r="BM84" s="36">
        <f t="shared" ref="BM84:BP99" si="63">BM83*(1+BH84)</f>
        <v>278.64382230048818</v>
      </c>
      <c r="BN84" s="35">
        <f t="shared" si="63"/>
        <v>281.28186116833257</v>
      </c>
      <c r="BO84" s="35">
        <f t="shared" si="63"/>
        <v>255.32871070177714</v>
      </c>
      <c r="BP84" s="37">
        <f t="shared" si="63"/>
        <v>223.78980919934077</v>
      </c>
      <c r="BQ84" s="23"/>
      <c r="BR84" s="42">
        <f t="shared" si="55"/>
        <v>0</v>
      </c>
      <c r="BS84" s="33">
        <f t="shared" si="56"/>
        <v>0</v>
      </c>
      <c r="BT84" s="33">
        <f t="shared" si="61"/>
        <v>0</v>
      </c>
      <c r="BU84" s="41">
        <f t="shared" si="57"/>
        <v>0</v>
      </c>
      <c r="BV84" s="23"/>
      <c r="BW84" s="36">
        <f t="shared" ref="BW84:BZ99" si="64">BW83*(1+BR84)</f>
        <v>47.412319752609307</v>
      </c>
      <c r="BX84" s="35">
        <f t="shared" si="64"/>
        <v>47.734396893672255</v>
      </c>
      <c r="BY84" s="35">
        <f t="shared" si="64"/>
        <v>50.685956798316013</v>
      </c>
      <c r="BZ84" s="37">
        <f t="shared" si="64"/>
        <v>48.951380043592572</v>
      </c>
    </row>
    <row r="85" spans="1:78" s="64" customFormat="1" outlineLevel="1">
      <c r="A85"/>
      <c r="B85" s="23"/>
      <c r="C85" s="91"/>
      <c r="D85" s="91"/>
      <c r="E85" s="91"/>
      <c r="F85" s="91"/>
      <c r="G85" s="174"/>
      <c r="H85" s="166">
        <f t="shared" si="59"/>
        <v>39994</v>
      </c>
      <c r="I85" s="101"/>
      <c r="J85" s="102">
        <f t="shared" si="62"/>
        <v>-7.1094597902623402E-3</v>
      </c>
      <c r="K85" s="103">
        <f t="shared" si="62"/>
        <v>-7.7401014444773431E-3</v>
      </c>
      <c r="L85" s="103">
        <f t="shared" si="62"/>
        <v>6.2182808421034075E-3</v>
      </c>
      <c r="M85" s="104">
        <f t="shared" si="62"/>
        <v>1.9834820287376598E-3</v>
      </c>
      <c r="N85" s="100"/>
      <c r="O85" s="231">
        <v>16183.53</v>
      </c>
      <c r="P85" s="238">
        <v>16454.12</v>
      </c>
      <c r="Q85" s="238">
        <v>15367.68</v>
      </c>
      <c r="R85" s="350">
        <v>12699.82</v>
      </c>
      <c r="S85" s="100"/>
      <c r="T85" s="105">
        <f t="shared" si="39"/>
        <v>0.61835300000000004</v>
      </c>
      <c r="U85" s="106">
        <f t="shared" si="40"/>
        <v>0.64541199999999987</v>
      </c>
      <c r="V85" s="106">
        <f t="shared" si="40"/>
        <v>0.53676800000000002</v>
      </c>
      <c r="W85" s="107">
        <f t="shared" si="41"/>
        <v>0.26998199999999994</v>
      </c>
      <c r="X85" s="100"/>
      <c r="Y85" s="102">
        <f>(O85-O82)/O82</f>
        <v>0.22499025444416279</v>
      </c>
      <c r="Z85" s="103">
        <f>(P85-P82)/P82</f>
        <v>0.22546664064908886</v>
      </c>
      <c r="AA85" s="103">
        <f>(Q85-Q82)/Q82</f>
        <v>0.18746551812066226</v>
      </c>
      <c r="AB85" s="104">
        <f>(R85-R82)/R82</f>
        <v>0.15929061362943436</v>
      </c>
      <c r="AC85" s="100"/>
      <c r="AD85" s="102"/>
      <c r="AE85" s="103"/>
      <c r="AF85" s="103"/>
      <c r="AG85" s="104"/>
      <c r="AH85" s="99"/>
      <c r="AI85" s="102">
        <f t="shared" si="42"/>
        <v>-7.1094597902623402E-3</v>
      </c>
      <c r="AJ85" s="103">
        <f t="shared" si="42"/>
        <v>-7.7401014444773431E-3</v>
      </c>
      <c r="AK85" s="103">
        <f t="shared" si="42"/>
        <v>6.2182808421034075E-3</v>
      </c>
      <c r="AL85" s="104">
        <f t="shared" si="42"/>
        <v>1.9834820287376598E-3</v>
      </c>
      <c r="AM85" s="103"/>
      <c r="AN85" s="102">
        <f t="shared" si="43"/>
        <v>-7.1094597902623402E-3</v>
      </c>
      <c r="AO85" s="103">
        <f t="shared" si="43"/>
        <v>-7.7401014444773431E-3</v>
      </c>
      <c r="AP85" s="103">
        <f t="shared" si="43"/>
        <v>0</v>
      </c>
      <c r="AQ85" s="104">
        <f t="shared" si="43"/>
        <v>0</v>
      </c>
      <c r="AR85" s="99"/>
      <c r="AS85" s="108">
        <f t="shared" si="44"/>
        <v>0.50544418509357036</v>
      </c>
      <c r="AT85" s="109">
        <f t="shared" si="45"/>
        <v>0.59909170370800258</v>
      </c>
      <c r="AU85" s="109">
        <f t="shared" si="46"/>
        <v>0</v>
      </c>
      <c r="AV85" s="110">
        <f t="shared" si="47"/>
        <v>0</v>
      </c>
      <c r="AW85" s="99"/>
      <c r="AX85" s="102">
        <f t="shared" si="48"/>
        <v>-9.092941819E-3</v>
      </c>
      <c r="AY85" s="103">
        <f t="shared" si="49"/>
        <v>-9.7235834732150028E-3</v>
      </c>
      <c r="AZ85" s="103">
        <f t="shared" si="50"/>
        <v>4.2347988133657477E-3</v>
      </c>
      <c r="BA85" s="111"/>
      <c r="BB85" s="99"/>
      <c r="BC85" s="102">
        <f>(O85-(MAX($O$3:O85)))/(MAX($O$3:O85))</f>
        <v>-0.37820870187307387</v>
      </c>
      <c r="BD85" s="103">
        <f>(P85-(MAX($P$3:P85)))/(MAX($P$3:P85))</f>
        <v>-0.37551398080935894</v>
      </c>
      <c r="BE85" s="103">
        <f>(Q85-(MAX($Q$3:Q85)))/(MAX($Q$3:Q85))</f>
        <v>-0.34757867172946194</v>
      </c>
      <c r="BF85" s="104">
        <f>(R85-(MAX($R$3:R85)))/(MAX($R$3:R85))</f>
        <v>-0.38154283387907678</v>
      </c>
      <c r="BG85" s="99"/>
      <c r="BH85" s="102">
        <f t="shared" si="51"/>
        <v>0.22499025444416279</v>
      </c>
      <c r="BI85" s="103">
        <f t="shared" si="52"/>
        <v>0.22546664064908886</v>
      </c>
      <c r="BJ85" s="103">
        <f t="shared" si="60"/>
        <v>0.18746551812066226</v>
      </c>
      <c r="BK85" s="104">
        <f t="shared" si="53"/>
        <v>0.15929061362943436</v>
      </c>
      <c r="BL85" s="99"/>
      <c r="BM85" s="112">
        <f t="shared" si="63"/>
        <v>341.3359667791691</v>
      </c>
      <c r="BN85" s="113">
        <f t="shared" si="63"/>
        <v>344.70153748147987</v>
      </c>
      <c r="BO85" s="113">
        <f t="shared" si="63"/>
        <v>303.19403974456651</v>
      </c>
      <c r="BP85" s="114">
        <f t="shared" si="63"/>
        <v>259.43742523071779</v>
      </c>
      <c r="BQ85" s="99"/>
      <c r="BR85" s="102">
        <f t="shared" si="55"/>
        <v>0</v>
      </c>
      <c r="BS85" s="103">
        <f t="shared" si="56"/>
        <v>0</v>
      </c>
      <c r="BT85" s="103">
        <f t="shared" si="61"/>
        <v>0</v>
      </c>
      <c r="BU85" s="104">
        <f t="shared" si="57"/>
        <v>0</v>
      </c>
      <c r="BV85" s="99"/>
      <c r="BW85" s="112">
        <f t="shared" si="64"/>
        <v>47.412319752609307</v>
      </c>
      <c r="BX85" s="113">
        <f t="shared" si="64"/>
        <v>47.734396893672255</v>
      </c>
      <c r="BY85" s="113">
        <f t="shared" si="64"/>
        <v>50.685956798316013</v>
      </c>
      <c r="BZ85" s="114">
        <f t="shared" si="64"/>
        <v>48.951380043592572</v>
      </c>
    </row>
    <row r="86" spans="1:78" outlineLevel="1">
      <c r="H86" s="167">
        <f t="shared" si="59"/>
        <v>40025</v>
      </c>
      <c r="I86" s="60"/>
      <c r="J86" s="42">
        <f t="shared" si="62"/>
        <v>8.9101079925084203E-2</v>
      </c>
      <c r="K86" s="33">
        <f t="shared" si="62"/>
        <v>8.9703369125787358E-2</v>
      </c>
      <c r="L86" s="33">
        <f t="shared" si="62"/>
        <v>8.7391850949525063E-2</v>
      </c>
      <c r="M86" s="41">
        <f t="shared" si="62"/>
        <v>7.5638079909793987E-2</v>
      </c>
      <c r="N86" s="24"/>
      <c r="O86" s="232">
        <v>17625.5</v>
      </c>
      <c r="P86" s="239">
        <v>17930.11</v>
      </c>
      <c r="Q86" s="239">
        <v>16710.689999999999</v>
      </c>
      <c r="R86" s="351">
        <v>13660.41</v>
      </c>
      <c r="S86" s="24"/>
      <c r="T86" s="59">
        <f t="shared" si="39"/>
        <v>0.76254999999999995</v>
      </c>
      <c r="U86" s="58">
        <f t="shared" si="40"/>
        <v>0.79301100000000002</v>
      </c>
      <c r="V86" s="58">
        <f t="shared" si="40"/>
        <v>0.67106899999999992</v>
      </c>
      <c r="W86" s="57">
        <f t="shared" si="41"/>
        <v>0.36604100000000001</v>
      </c>
      <c r="X86" s="24"/>
      <c r="Y86" s="42"/>
      <c r="Z86" s="33"/>
      <c r="AA86" s="33"/>
      <c r="AB86" s="41"/>
      <c r="AC86" s="24"/>
      <c r="AD86" s="42"/>
      <c r="AE86" s="33"/>
      <c r="AF86" s="33"/>
      <c r="AG86" s="41"/>
      <c r="AH86" s="23"/>
      <c r="AI86" s="42">
        <f t="shared" si="42"/>
        <v>8.9101079925084203E-2</v>
      </c>
      <c r="AJ86" s="33">
        <f t="shared" si="42"/>
        <v>8.9703369125787358E-2</v>
      </c>
      <c r="AK86" s="33">
        <f t="shared" si="42"/>
        <v>8.7391850949525063E-2</v>
      </c>
      <c r="AL86" s="41">
        <f t="shared" si="42"/>
        <v>7.5638079909793987E-2</v>
      </c>
      <c r="AM86" s="33"/>
      <c r="AN86" s="42">
        <f t="shared" si="43"/>
        <v>0</v>
      </c>
      <c r="AO86" s="33">
        <f t="shared" si="43"/>
        <v>0</v>
      </c>
      <c r="AP86" s="33">
        <f t="shared" si="43"/>
        <v>0</v>
      </c>
      <c r="AQ86" s="41">
        <f t="shared" si="43"/>
        <v>0</v>
      </c>
      <c r="AR86" s="23"/>
      <c r="AS86" s="56">
        <f t="shared" si="44"/>
        <v>0</v>
      </c>
      <c r="AT86" s="29">
        <f t="shared" si="45"/>
        <v>0</v>
      </c>
      <c r="AU86" s="29">
        <f t="shared" si="46"/>
        <v>0</v>
      </c>
      <c r="AV86" s="55">
        <f t="shared" si="47"/>
        <v>0</v>
      </c>
      <c r="AW86" s="23"/>
      <c r="AX86" s="42">
        <f t="shared" si="48"/>
        <v>1.3463000015290216E-2</v>
      </c>
      <c r="AY86" s="33">
        <f t="shared" si="49"/>
        <v>1.4065289215993371E-2</v>
      </c>
      <c r="AZ86" s="33">
        <f t="shared" si="50"/>
        <v>1.1753771039731076E-2</v>
      </c>
      <c r="BA86" s="54"/>
      <c r="BB86" s="23"/>
      <c r="BC86" s="42">
        <f>(O86-(MAX($O$3:O86)))/(MAX($O$3:O86))</f>
        <v>-0.32280642572194473</v>
      </c>
      <c r="BD86" s="33">
        <f>(P86-(MAX($P$3:P86)))/(MAX($P$3:P86))</f>
        <v>-0.31949548091600727</v>
      </c>
      <c r="BE86" s="33">
        <f>(Q86-(MAX($Q$3:Q86)))/(MAX($Q$3:Q86))</f>
        <v>-0.2905623642529519</v>
      </c>
      <c r="BF86" s="41">
        <f>(R86-(MAX($R$3:R86)))/(MAX($R$3:R86))</f>
        <v>-0.33476392132723765</v>
      </c>
      <c r="BG86" s="23"/>
      <c r="BH86" s="42">
        <f t="shared" si="51"/>
        <v>0</v>
      </c>
      <c r="BI86" s="33">
        <f t="shared" si="52"/>
        <v>0</v>
      </c>
      <c r="BJ86" s="33">
        <f t="shared" si="60"/>
        <v>0</v>
      </c>
      <c r="BK86" s="41">
        <f t="shared" si="53"/>
        <v>0</v>
      </c>
      <c r="BL86" s="23"/>
      <c r="BM86" s="36">
        <f t="shared" si="63"/>
        <v>341.3359667791691</v>
      </c>
      <c r="BN86" s="35">
        <f t="shared" si="63"/>
        <v>344.70153748147987</v>
      </c>
      <c r="BO86" s="35">
        <f t="shared" si="63"/>
        <v>303.19403974456651</v>
      </c>
      <c r="BP86" s="37">
        <f t="shared" si="63"/>
        <v>259.43742523071779</v>
      </c>
      <c r="BQ86" s="23"/>
      <c r="BR86" s="42">
        <f t="shared" si="55"/>
        <v>0</v>
      </c>
      <c r="BS86" s="33">
        <f t="shared" si="56"/>
        <v>0</v>
      </c>
      <c r="BT86" s="33">
        <f t="shared" si="61"/>
        <v>0</v>
      </c>
      <c r="BU86" s="41">
        <f t="shared" si="57"/>
        <v>0</v>
      </c>
      <c r="BV86" s="23"/>
      <c r="BW86" s="36">
        <f t="shared" si="64"/>
        <v>47.412319752609307</v>
      </c>
      <c r="BX86" s="35">
        <f t="shared" si="64"/>
        <v>47.734396893672255</v>
      </c>
      <c r="BY86" s="35">
        <f t="shared" si="64"/>
        <v>50.685956798316013</v>
      </c>
      <c r="BZ86" s="37">
        <f t="shared" si="64"/>
        <v>48.951380043592572</v>
      </c>
    </row>
    <row r="87" spans="1:78" outlineLevel="1">
      <c r="H87" s="167">
        <f t="shared" si="59"/>
        <v>40056</v>
      </c>
      <c r="I87" s="60"/>
      <c r="J87" s="42">
        <f t="shared" si="62"/>
        <v>3.1410172761056288E-2</v>
      </c>
      <c r="K87" s="33">
        <f t="shared" si="62"/>
        <v>3.1496181562745473E-2</v>
      </c>
      <c r="L87" s="33">
        <f t="shared" si="62"/>
        <v>4.3673241499902149E-2</v>
      </c>
      <c r="M87" s="41">
        <f t="shared" si="62"/>
        <v>3.6103601575648181E-2</v>
      </c>
      <c r="N87" s="24"/>
      <c r="O87" s="232">
        <v>18179.12</v>
      </c>
      <c r="P87" s="239">
        <v>18494.84</v>
      </c>
      <c r="Q87" s="239">
        <v>17440.5</v>
      </c>
      <c r="R87" s="351">
        <v>14153.6</v>
      </c>
      <c r="S87" s="24"/>
      <c r="T87" s="59">
        <f t="shared" si="39"/>
        <v>0.81791199999999986</v>
      </c>
      <c r="U87" s="58">
        <f t="shared" si="40"/>
        <v>0.84948400000000002</v>
      </c>
      <c r="V87" s="58">
        <f t="shared" si="40"/>
        <v>0.74404999999999999</v>
      </c>
      <c r="W87" s="57">
        <f t="shared" si="41"/>
        <v>0.41536000000000006</v>
      </c>
      <c r="X87" s="24"/>
      <c r="Y87" s="42"/>
      <c r="Z87" s="33"/>
      <c r="AA87" s="33"/>
      <c r="AB87" s="41"/>
      <c r="AC87" s="24"/>
      <c r="AD87" s="42"/>
      <c r="AE87" s="33"/>
      <c r="AF87" s="33"/>
      <c r="AG87" s="41"/>
      <c r="AH87" s="23"/>
      <c r="AI87" s="42">
        <f t="shared" si="42"/>
        <v>3.1410172761056288E-2</v>
      </c>
      <c r="AJ87" s="33">
        <f t="shared" si="42"/>
        <v>3.1496181562745473E-2</v>
      </c>
      <c r="AK87" s="33">
        <f t="shared" si="42"/>
        <v>4.3673241499902149E-2</v>
      </c>
      <c r="AL87" s="41">
        <f t="shared" si="42"/>
        <v>3.6103601575648181E-2</v>
      </c>
      <c r="AM87" s="33"/>
      <c r="AN87" s="42">
        <f t="shared" si="43"/>
        <v>0</v>
      </c>
      <c r="AO87" s="33">
        <f t="shared" si="43"/>
        <v>0</v>
      </c>
      <c r="AP87" s="33">
        <f t="shared" si="43"/>
        <v>0</v>
      </c>
      <c r="AQ87" s="41">
        <f t="shared" si="43"/>
        <v>0</v>
      </c>
      <c r="AR87" s="23"/>
      <c r="AS87" s="56">
        <f t="shared" si="44"/>
        <v>0</v>
      </c>
      <c r="AT87" s="29">
        <f t="shared" si="45"/>
        <v>0</v>
      </c>
      <c r="AU87" s="29">
        <f t="shared" si="46"/>
        <v>0</v>
      </c>
      <c r="AV87" s="55">
        <f t="shared" si="47"/>
        <v>0</v>
      </c>
      <c r="AW87" s="23"/>
      <c r="AX87" s="42">
        <f t="shared" si="48"/>
        <v>-4.6934288145918934E-3</v>
      </c>
      <c r="AY87" s="33">
        <f t="shared" si="49"/>
        <v>-4.6074200129027076E-3</v>
      </c>
      <c r="AZ87" s="33">
        <f t="shared" si="50"/>
        <v>7.569639924253968E-3</v>
      </c>
      <c r="BA87" s="54"/>
      <c r="BB87" s="23"/>
      <c r="BC87" s="42">
        <f>(O87-(MAX($O$3:O87)))/(MAX($O$3:O87))</f>
        <v>-0.30153565856119374</v>
      </c>
      <c r="BD87" s="33">
        <f>(P87-(MAX($P$3:P87)))/(MAX($P$3:P87))</f>
        <v>-0.29806218702866899</v>
      </c>
      <c r="BE87" s="33">
        <f>(Q87-(MAX($Q$3:Q87)))/(MAX($Q$3:Q87))</f>
        <v>-0.25957892305785141</v>
      </c>
      <c r="BF87" s="41">
        <f>(R87-(MAX($R$3:R87)))/(MAX($R$3:R87))</f>
        <v>-0.31074650298908968</v>
      </c>
      <c r="BG87" s="23"/>
      <c r="BH87" s="42">
        <f t="shared" si="51"/>
        <v>0</v>
      </c>
      <c r="BI87" s="33">
        <f t="shared" si="52"/>
        <v>0</v>
      </c>
      <c r="BJ87" s="33">
        <f t="shared" si="60"/>
        <v>0</v>
      </c>
      <c r="BK87" s="41">
        <f t="shared" si="53"/>
        <v>0</v>
      </c>
      <c r="BL87" s="23"/>
      <c r="BM87" s="36">
        <f t="shared" si="63"/>
        <v>341.3359667791691</v>
      </c>
      <c r="BN87" s="35">
        <f t="shared" si="63"/>
        <v>344.70153748147987</v>
      </c>
      <c r="BO87" s="35">
        <f t="shared" si="63"/>
        <v>303.19403974456651</v>
      </c>
      <c r="BP87" s="37">
        <f t="shared" si="63"/>
        <v>259.43742523071779</v>
      </c>
      <c r="BQ87" s="23"/>
      <c r="BR87" s="42">
        <f t="shared" si="55"/>
        <v>0</v>
      </c>
      <c r="BS87" s="33">
        <f t="shared" si="56"/>
        <v>0</v>
      </c>
      <c r="BT87" s="33">
        <f t="shared" si="61"/>
        <v>0</v>
      </c>
      <c r="BU87" s="41">
        <f t="shared" si="57"/>
        <v>0</v>
      </c>
      <c r="BV87" s="23"/>
      <c r="BW87" s="36">
        <f t="shared" si="64"/>
        <v>47.412319752609307</v>
      </c>
      <c r="BX87" s="35">
        <f t="shared" si="64"/>
        <v>47.734396893672255</v>
      </c>
      <c r="BY87" s="35">
        <f t="shared" si="64"/>
        <v>50.685956798316013</v>
      </c>
      <c r="BZ87" s="37">
        <f t="shared" si="64"/>
        <v>48.951380043592572</v>
      </c>
    </row>
    <row r="88" spans="1:78" s="64" customFormat="1" outlineLevel="1">
      <c r="A88"/>
      <c r="B88" s="23"/>
      <c r="C88" s="91"/>
      <c r="D88" s="91"/>
      <c r="E88" s="91"/>
      <c r="F88" s="91"/>
      <c r="G88" s="174"/>
      <c r="H88" s="166">
        <f t="shared" si="59"/>
        <v>40086</v>
      </c>
      <c r="I88" s="101"/>
      <c r="J88" s="102">
        <f t="shared" si="62"/>
        <v>6.5155519079031388E-2</v>
      </c>
      <c r="K88" s="103">
        <f t="shared" si="62"/>
        <v>6.5232248562301587E-2</v>
      </c>
      <c r="L88" s="103">
        <f t="shared" si="62"/>
        <v>5.7217969668300839E-2</v>
      </c>
      <c r="M88" s="104">
        <f t="shared" si="62"/>
        <v>3.7315594619036885E-2</v>
      </c>
      <c r="N88" s="100"/>
      <c r="O88" s="231">
        <v>19363.59</v>
      </c>
      <c r="P88" s="238">
        <v>19701.3</v>
      </c>
      <c r="Q88" s="238">
        <v>18438.41</v>
      </c>
      <c r="R88" s="350">
        <v>14681.75</v>
      </c>
      <c r="S88" s="100"/>
      <c r="T88" s="105">
        <f t="shared" si="39"/>
        <v>0.93635900000000005</v>
      </c>
      <c r="U88" s="106">
        <f t="shared" si="40"/>
        <v>0.97012999999999994</v>
      </c>
      <c r="V88" s="106">
        <f t="shared" si="40"/>
        <v>0.84384099999999995</v>
      </c>
      <c r="W88" s="107">
        <f t="shared" si="41"/>
        <v>0.46817500000000001</v>
      </c>
      <c r="X88" s="100"/>
      <c r="Y88" s="102">
        <f>(O88-O85)/O85</f>
        <v>0.19649977477101715</v>
      </c>
      <c r="Z88" s="103">
        <f>(P88-P85)/P85</f>
        <v>0.19734753362683635</v>
      </c>
      <c r="AA88" s="103">
        <f>(Q88-Q85)/Q85</f>
        <v>0.19981740900383138</v>
      </c>
      <c r="AB88" s="104">
        <f>(R88-R85)/R85</f>
        <v>0.15605969218461366</v>
      </c>
      <c r="AC88" s="100"/>
      <c r="AD88" s="102"/>
      <c r="AE88" s="103"/>
      <c r="AF88" s="103"/>
      <c r="AG88" s="104"/>
      <c r="AH88" s="99"/>
      <c r="AI88" s="102">
        <f t="shared" si="42"/>
        <v>6.5155519079031388E-2</v>
      </c>
      <c r="AJ88" s="103">
        <f t="shared" si="42"/>
        <v>6.5232248562301587E-2</v>
      </c>
      <c r="AK88" s="103">
        <f t="shared" si="42"/>
        <v>5.7217969668300839E-2</v>
      </c>
      <c r="AL88" s="104">
        <f t="shared" si="42"/>
        <v>3.7315594619036885E-2</v>
      </c>
      <c r="AM88" s="103"/>
      <c r="AN88" s="102">
        <f t="shared" si="43"/>
        <v>0</v>
      </c>
      <c r="AO88" s="103">
        <f t="shared" si="43"/>
        <v>0</v>
      </c>
      <c r="AP88" s="103">
        <f t="shared" si="43"/>
        <v>0</v>
      </c>
      <c r="AQ88" s="104">
        <f t="shared" si="43"/>
        <v>0</v>
      </c>
      <c r="AR88" s="99"/>
      <c r="AS88" s="108">
        <f t="shared" si="44"/>
        <v>0</v>
      </c>
      <c r="AT88" s="109">
        <f t="shared" si="45"/>
        <v>0</v>
      </c>
      <c r="AU88" s="109">
        <f t="shared" si="46"/>
        <v>0</v>
      </c>
      <c r="AV88" s="110">
        <f t="shared" si="47"/>
        <v>0</v>
      </c>
      <c r="AW88" s="99"/>
      <c r="AX88" s="102">
        <f t="shared" si="48"/>
        <v>2.7839924459994503E-2</v>
      </c>
      <c r="AY88" s="103">
        <f t="shared" si="49"/>
        <v>2.7916653943264702E-2</v>
      </c>
      <c r="AZ88" s="103">
        <f t="shared" si="50"/>
        <v>1.9902375049263954E-2</v>
      </c>
      <c r="BA88" s="111"/>
      <c r="BB88" s="99"/>
      <c r="BC88" s="102">
        <f>(O88-(MAX($O$3:O88)))/(MAX($O$3:O88))</f>
        <v>-0.25602685183655449</v>
      </c>
      <c r="BD88" s="103">
        <f>(P88-(MAX($P$3:P88)))/(MAX($P$3:P88))</f>
        <v>-0.25227320513764473</v>
      </c>
      <c r="BE88" s="103">
        <f>(Q88-(MAX($Q$3:Q88)))/(MAX($Q$3:Q88))</f>
        <v>-0.21721353233560492</v>
      </c>
      <c r="BF88" s="104">
        <f>(R88-(MAX($R$3:R88)))/(MAX($R$3:R88))</f>
        <v>-0.28502659890487703</v>
      </c>
      <c r="BG88" s="99"/>
      <c r="BH88" s="102">
        <f t="shared" si="51"/>
        <v>0.19649977477101715</v>
      </c>
      <c r="BI88" s="103">
        <f t="shared" si="52"/>
        <v>0.19734753362683635</v>
      </c>
      <c r="BJ88" s="103">
        <f t="shared" si="60"/>
        <v>0.19981740900383138</v>
      </c>
      <c r="BK88" s="104">
        <f t="shared" si="53"/>
        <v>0.15605969218461366</v>
      </c>
      <c r="BL88" s="99"/>
      <c r="BM88" s="112">
        <f t="shared" si="63"/>
        <v>408.40840737252319</v>
      </c>
      <c r="BN88" s="113">
        <f t="shared" si="63"/>
        <v>412.72753574082844</v>
      </c>
      <c r="BO88" s="113">
        <f t="shared" si="63"/>
        <v>363.77748719173047</v>
      </c>
      <c r="BP88" s="114">
        <f t="shared" si="63"/>
        <v>299.92514995339229</v>
      </c>
      <c r="BQ88" s="99"/>
      <c r="BR88" s="102">
        <f t="shared" si="55"/>
        <v>0</v>
      </c>
      <c r="BS88" s="103">
        <f t="shared" si="56"/>
        <v>0</v>
      </c>
      <c r="BT88" s="103">
        <f t="shared" si="61"/>
        <v>0</v>
      </c>
      <c r="BU88" s="104">
        <f t="shared" si="57"/>
        <v>0</v>
      </c>
      <c r="BV88" s="99"/>
      <c r="BW88" s="112">
        <f t="shared" si="64"/>
        <v>47.412319752609307</v>
      </c>
      <c r="BX88" s="113">
        <f t="shared" si="64"/>
        <v>47.734396893672255</v>
      </c>
      <c r="BY88" s="113">
        <f t="shared" si="64"/>
        <v>50.685956798316013</v>
      </c>
      <c r="BZ88" s="114">
        <f t="shared" si="64"/>
        <v>48.951380043592572</v>
      </c>
    </row>
    <row r="89" spans="1:78" outlineLevel="1">
      <c r="H89" s="167">
        <f t="shared" si="59"/>
        <v>40117</v>
      </c>
      <c r="I89" s="60"/>
      <c r="J89" s="42">
        <f t="shared" si="62"/>
        <v>-4.5877339894100144E-2</v>
      </c>
      <c r="K89" s="33">
        <f t="shared" si="62"/>
        <v>-4.5602574449401856E-2</v>
      </c>
      <c r="L89" s="33">
        <f t="shared" si="62"/>
        <v>-4.5400877841418996E-2</v>
      </c>
      <c r="M89" s="41">
        <f t="shared" si="62"/>
        <v>-1.8577485653958115E-2</v>
      </c>
      <c r="N89" s="24"/>
      <c r="O89" s="232">
        <v>18475.240000000002</v>
      </c>
      <c r="P89" s="239">
        <v>18802.87</v>
      </c>
      <c r="Q89" s="239">
        <v>17601.29</v>
      </c>
      <c r="R89" s="351">
        <v>14409</v>
      </c>
      <c r="S89" s="24"/>
      <c r="T89" s="59">
        <f t="shared" si="39"/>
        <v>0.84752400000000017</v>
      </c>
      <c r="U89" s="58">
        <f t="shared" si="40"/>
        <v>0.88028699999999993</v>
      </c>
      <c r="V89" s="58">
        <f t="shared" si="40"/>
        <v>0.76012900000000005</v>
      </c>
      <c r="W89" s="57">
        <f t="shared" si="41"/>
        <v>0.44090000000000001</v>
      </c>
      <c r="X89" s="24"/>
      <c r="Y89" s="42"/>
      <c r="Z89" s="33"/>
      <c r="AA89" s="33"/>
      <c r="AB89" s="41"/>
      <c r="AC89" s="24"/>
      <c r="AD89" s="42"/>
      <c r="AE89" s="33"/>
      <c r="AF89" s="33"/>
      <c r="AG89" s="41"/>
      <c r="AH89" s="23"/>
      <c r="AI89" s="42">
        <f t="shared" si="42"/>
        <v>-4.5877339894100144E-2</v>
      </c>
      <c r="AJ89" s="33">
        <f t="shared" si="42"/>
        <v>-4.5602574449401856E-2</v>
      </c>
      <c r="AK89" s="33">
        <f t="shared" si="42"/>
        <v>-4.5400877841418996E-2</v>
      </c>
      <c r="AL89" s="41">
        <f t="shared" si="42"/>
        <v>-1.8577485653958115E-2</v>
      </c>
      <c r="AM89" s="33"/>
      <c r="AN89" s="42">
        <f t="shared" si="43"/>
        <v>-4.5877339894100144E-2</v>
      </c>
      <c r="AO89" s="33">
        <f t="shared" si="43"/>
        <v>-4.5602574449401856E-2</v>
      </c>
      <c r="AP89" s="33">
        <f t="shared" si="43"/>
        <v>-4.5400877841418996E-2</v>
      </c>
      <c r="AQ89" s="41">
        <f t="shared" si="43"/>
        <v>-1.8577485653958115E-2</v>
      </c>
      <c r="AR89" s="23"/>
      <c r="AS89" s="56">
        <f t="shared" si="44"/>
        <v>21.047303157587926</v>
      </c>
      <c r="AT89" s="29">
        <f t="shared" si="45"/>
        <v>20.795947964132395</v>
      </c>
      <c r="AU89" s="29">
        <f t="shared" si="46"/>
        <v>20.612397087714506</v>
      </c>
      <c r="AV89" s="55">
        <f t="shared" si="47"/>
        <v>3.4512297322301957</v>
      </c>
      <c r="AW89" s="23"/>
      <c r="AX89" s="42">
        <f t="shared" si="48"/>
        <v>-2.729985424014203E-2</v>
      </c>
      <c r="AY89" s="33">
        <f t="shared" si="49"/>
        <v>-2.7025088795443741E-2</v>
      </c>
      <c r="AZ89" s="33">
        <f t="shared" si="50"/>
        <v>-2.6823392187460882E-2</v>
      </c>
      <c r="BA89" s="54"/>
      <c r="BB89" s="23"/>
      <c r="BC89" s="42">
        <f>(O89-(MAX($O$3:O89)))/(MAX($O$3:O89))</f>
        <v>-0.29015836082693264</v>
      </c>
      <c r="BD89" s="33">
        <f>(P89-(MAX($P$3:P89)))/(MAX($P$3:P89))</f>
        <v>-0.28637147196816792</v>
      </c>
      <c r="BE89" s="33">
        <f>(Q89-(MAX($Q$3:Q89)))/(MAX($Q$3:Q89))</f>
        <v>-0.25275272512995201</v>
      </c>
      <c r="BF89" s="41">
        <f>(R89-(MAX($R$3:R89)))/(MAX($R$3:R89))</f>
        <v>-0.29830900700668334</v>
      </c>
      <c r="BG89" s="23"/>
      <c r="BH89" s="42">
        <f t="shared" si="51"/>
        <v>0</v>
      </c>
      <c r="BI89" s="33">
        <f t="shared" si="52"/>
        <v>0</v>
      </c>
      <c r="BJ89" s="33">
        <f t="shared" si="60"/>
        <v>0</v>
      </c>
      <c r="BK89" s="41">
        <f t="shared" si="53"/>
        <v>0</v>
      </c>
      <c r="BL89" s="23"/>
      <c r="BM89" s="36">
        <f t="shared" si="63"/>
        <v>408.40840737252319</v>
      </c>
      <c r="BN89" s="35">
        <f t="shared" si="63"/>
        <v>412.72753574082844</v>
      </c>
      <c r="BO89" s="35">
        <f t="shared" si="63"/>
        <v>363.77748719173047</v>
      </c>
      <c r="BP89" s="37">
        <f t="shared" si="63"/>
        <v>299.92514995339229</v>
      </c>
      <c r="BQ89" s="23"/>
      <c r="BR89" s="42">
        <f t="shared" si="55"/>
        <v>0</v>
      </c>
      <c r="BS89" s="33">
        <f t="shared" si="56"/>
        <v>0</v>
      </c>
      <c r="BT89" s="33">
        <f t="shared" si="61"/>
        <v>0</v>
      </c>
      <c r="BU89" s="41">
        <f t="shared" si="57"/>
        <v>0</v>
      </c>
      <c r="BV89" s="23"/>
      <c r="BW89" s="36">
        <f t="shared" si="64"/>
        <v>47.412319752609307</v>
      </c>
      <c r="BX89" s="35">
        <f t="shared" si="64"/>
        <v>47.734396893672255</v>
      </c>
      <c r="BY89" s="35">
        <f t="shared" si="64"/>
        <v>50.685956798316013</v>
      </c>
      <c r="BZ89" s="37">
        <f t="shared" si="64"/>
        <v>48.951380043592572</v>
      </c>
    </row>
    <row r="90" spans="1:78" outlineLevel="1">
      <c r="H90" s="167">
        <f t="shared" si="59"/>
        <v>40147</v>
      </c>
      <c r="I90" s="60"/>
      <c r="J90" s="42">
        <f t="shared" si="62"/>
        <v>3.0661577332689482E-2</v>
      </c>
      <c r="K90" s="33">
        <f t="shared" si="62"/>
        <v>3.0717119248284908E-2</v>
      </c>
      <c r="L90" s="33">
        <f t="shared" si="62"/>
        <v>4.0521461779221779E-2</v>
      </c>
      <c r="M90" s="41">
        <f t="shared" si="62"/>
        <v>5.9984037754181374E-2</v>
      </c>
      <c r="N90" s="24"/>
      <c r="O90" s="232">
        <v>19041.72</v>
      </c>
      <c r="P90" s="239">
        <v>19380.439999999999</v>
      </c>
      <c r="Q90" s="239">
        <v>18314.52</v>
      </c>
      <c r="R90" s="351">
        <v>15273.31</v>
      </c>
      <c r="S90" s="24"/>
      <c r="T90" s="59">
        <f t="shared" si="39"/>
        <v>0.90417200000000009</v>
      </c>
      <c r="U90" s="58">
        <f t="shared" si="40"/>
        <v>0.93804399999999988</v>
      </c>
      <c r="V90" s="58">
        <f t="shared" si="40"/>
        <v>0.83145200000000008</v>
      </c>
      <c r="W90" s="57">
        <f t="shared" si="41"/>
        <v>0.52733099999999999</v>
      </c>
      <c r="X90" s="24"/>
      <c r="Y90" s="42"/>
      <c r="Z90" s="33"/>
      <c r="AA90" s="33"/>
      <c r="AB90" s="41"/>
      <c r="AC90" s="24"/>
      <c r="AD90" s="42"/>
      <c r="AE90" s="33"/>
      <c r="AF90" s="33"/>
      <c r="AG90" s="41"/>
      <c r="AH90" s="23"/>
      <c r="AI90" s="42">
        <f t="shared" si="42"/>
        <v>3.0661577332689482E-2</v>
      </c>
      <c r="AJ90" s="33">
        <f t="shared" si="42"/>
        <v>3.0717119248284908E-2</v>
      </c>
      <c r="AK90" s="33">
        <f t="shared" si="42"/>
        <v>4.0521461779221779E-2</v>
      </c>
      <c r="AL90" s="41">
        <f t="shared" si="42"/>
        <v>5.9984037754181374E-2</v>
      </c>
      <c r="AM90" s="33"/>
      <c r="AN90" s="42">
        <f t="shared" si="43"/>
        <v>0</v>
      </c>
      <c r="AO90" s="33">
        <f t="shared" si="43"/>
        <v>0</v>
      </c>
      <c r="AP90" s="33">
        <f t="shared" si="43"/>
        <v>0</v>
      </c>
      <c r="AQ90" s="41">
        <f t="shared" si="43"/>
        <v>0</v>
      </c>
      <c r="AR90" s="23"/>
      <c r="AS90" s="56">
        <f t="shared" si="44"/>
        <v>0</v>
      </c>
      <c r="AT90" s="29">
        <f t="shared" si="45"/>
        <v>0</v>
      </c>
      <c r="AU90" s="29">
        <f t="shared" si="46"/>
        <v>0</v>
      </c>
      <c r="AV90" s="55">
        <f t="shared" si="47"/>
        <v>0</v>
      </c>
      <c r="AW90" s="23"/>
      <c r="AX90" s="42">
        <f t="shared" si="48"/>
        <v>-2.9322460421491892E-2</v>
      </c>
      <c r="AY90" s="33">
        <f t="shared" si="49"/>
        <v>-2.9266918505896466E-2</v>
      </c>
      <c r="AZ90" s="33">
        <f t="shared" si="50"/>
        <v>-1.9462575974959595E-2</v>
      </c>
      <c r="BA90" s="54"/>
      <c r="BB90" s="23"/>
      <c r="BC90" s="42">
        <f>(O90-(MAX($O$3:O90)))/(MAX($O$3:O90))</f>
        <v>-0.2683934965134645</v>
      </c>
      <c r="BD90" s="33">
        <f>(P90-(MAX($P$3:P90)))/(MAX($P$3:P90))</f>
        <v>-0.26445085937363605</v>
      </c>
      <c r="BE90" s="33">
        <f>(Q90-(MAX($Q$3:Q90)))/(MAX($Q$3:Q90))</f>
        <v>-0.2224731732416777</v>
      </c>
      <c r="BF90" s="41">
        <f>(R90-(MAX($R$3:R90)))/(MAX($R$3:R90))</f>
        <v>-0.2562187479912032</v>
      </c>
      <c r="BG90" s="23"/>
      <c r="BH90" s="42">
        <f t="shared" si="51"/>
        <v>0</v>
      </c>
      <c r="BI90" s="33">
        <f t="shared" si="52"/>
        <v>0</v>
      </c>
      <c r="BJ90" s="33">
        <f t="shared" si="60"/>
        <v>0</v>
      </c>
      <c r="BK90" s="41">
        <f t="shared" si="53"/>
        <v>0</v>
      </c>
      <c r="BL90" s="23"/>
      <c r="BM90" s="36">
        <f t="shared" si="63"/>
        <v>408.40840737252319</v>
      </c>
      <c r="BN90" s="35">
        <f t="shared" si="63"/>
        <v>412.72753574082844</v>
      </c>
      <c r="BO90" s="35">
        <f t="shared" si="63"/>
        <v>363.77748719173047</v>
      </c>
      <c r="BP90" s="37">
        <f t="shared" si="63"/>
        <v>299.92514995339229</v>
      </c>
      <c r="BQ90" s="23"/>
      <c r="BR90" s="42">
        <f t="shared" si="55"/>
        <v>0</v>
      </c>
      <c r="BS90" s="33">
        <f t="shared" si="56"/>
        <v>0</v>
      </c>
      <c r="BT90" s="33">
        <f t="shared" si="61"/>
        <v>0</v>
      </c>
      <c r="BU90" s="41">
        <f t="shared" si="57"/>
        <v>0</v>
      </c>
      <c r="BV90" s="23"/>
      <c r="BW90" s="36">
        <f t="shared" si="64"/>
        <v>47.412319752609307</v>
      </c>
      <c r="BX90" s="35">
        <f t="shared" si="64"/>
        <v>47.734396893672255</v>
      </c>
      <c r="BY90" s="35">
        <f t="shared" si="64"/>
        <v>50.685956798316013</v>
      </c>
      <c r="BZ90" s="37">
        <f t="shared" si="64"/>
        <v>48.951380043592572</v>
      </c>
    </row>
    <row r="91" spans="1:78" s="40" customFormat="1" ht="15.75" outlineLevel="1" thickBot="1">
      <c r="A91"/>
      <c r="B91" s="23"/>
      <c r="C91" s="91"/>
      <c r="D91" s="91"/>
      <c r="E91" s="91"/>
      <c r="F91" s="91"/>
      <c r="G91" s="174"/>
      <c r="H91" s="168">
        <f t="shared" si="59"/>
        <v>40178</v>
      </c>
      <c r="I91" s="53"/>
      <c r="J91" s="45">
        <f t="shared" si="62"/>
        <v>5.7612967736107912E-2</v>
      </c>
      <c r="K91" s="44">
        <f t="shared" si="62"/>
        <v>5.8474936585547033E-2</v>
      </c>
      <c r="L91" s="44">
        <f t="shared" si="62"/>
        <v>6.2750757322605155E-2</v>
      </c>
      <c r="M91" s="43">
        <f t="shared" si="62"/>
        <v>1.9315393978122541E-2</v>
      </c>
      <c r="N91" s="38"/>
      <c r="O91" s="233">
        <v>20138.77</v>
      </c>
      <c r="P91" s="240">
        <v>20513.71</v>
      </c>
      <c r="Q91" s="240">
        <v>19463.77</v>
      </c>
      <c r="R91" s="352">
        <v>15568.32</v>
      </c>
      <c r="S91" s="38"/>
      <c r="T91" s="52">
        <f t="shared" si="39"/>
        <v>1.0138770000000001</v>
      </c>
      <c r="U91" s="51">
        <f t="shared" si="40"/>
        <v>1.0513709999999998</v>
      </c>
      <c r="V91" s="51">
        <f t="shared" si="40"/>
        <v>0.94637700000000002</v>
      </c>
      <c r="W91" s="50">
        <f t="shared" si="41"/>
        <v>0.55683199999999999</v>
      </c>
      <c r="X91" s="38"/>
      <c r="Y91" s="45">
        <f>(O91-O88)/O88</f>
        <v>4.0032865806392322E-2</v>
      </c>
      <c r="Z91" s="44">
        <f>(P91-P88)/P88</f>
        <v>4.1236365112962081E-2</v>
      </c>
      <c r="AA91" s="44">
        <f>(Q91-Q88)/Q88</f>
        <v>5.5610001079268799E-2</v>
      </c>
      <c r="AB91" s="43">
        <f>(R91-R88)/R88</f>
        <v>6.0385853185076693E-2</v>
      </c>
      <c r="AC91" s="38"/>
      <c r="AD91" s="181">
        <f>(O91-O79)/O79</f>
        <v>0.36517281608155211</v>
      </c>
      <c r="AE91" s="182">
        <f>(P91-P79)/P79</f>
        <v>0.36864182029133241</v>
      </c>
      <c r="AF91" s="182">
        <f>(Q91-Q79)/Q79</f>
        <v>0.37379842389635687</v>
      </c>
      <c r="AG91" s="183">
        <f>(R91-R79)/R79</f>
        <v>0.26464469559552339</v>
      </c>
      <c r="AH91" s="39"/>
      <c r="AI91" s="45">
        <f t="shared" si="42"/>
        <v>5.7612967736107912E-2</v>
      </c>
      <c r="AJ91" s="44">
        <f t="shared" si="42"/>
        <v>5.8474936585547033E-2</v>
      </c>
      <c r="AK91" s="44">
        <f t="shared" si="42"/>
        <v>6.2750757322605155E-2</v>
      </c>
      <c r="AL91" s="43">
        <f t="shared" si="42"/>
        <v>1.9315393978122541E-2</v>
      </c>
      <c r="AM91" s="44"/>
      <c r="AN91" s="45">
        <f t="shared" si="43"/>
        <v>0</v>
      </c>
      <c r="AO91" s="44">
        <f t="shared" si="43"/>
        <v>0</v>
      </c>
      <c r="AP91" s="44">
        <f t="shared" si="43"/>
        <v>0</v>
      </c>
      <c r="AQ91" s="43">
        <f t="shared" si="43"/>
        <v>0</v>
      </c>
      <c r="AR91" s="39"/>
      <c r="AS91" s="49">
        <f t="shared" si="44"/>
        <v>0</v>
      </c>
      <c r="AT91" s="48">
        <f t="shared" si="45"/>
        <v>0</v>
      </c>
      <c r="AU91" s="48">
        <f t="shared" si="46"/>
        <v>0</v>
      </c>
      <c r="AV91" s="47">
        <f t="shared" si="47"/>
        <v>0</v>
      </c>
      <c r="AW91" s="39"/>
      <c r="AX91" s="45">
        <f t="shared" si="48"/>
        <v>3.829757375798537E-2</v>
      </c>
      <c r="AY91" s="44">
        <f t="shared" si="49"/>
        <v>3.9159542607424491E-2</v>
      </c>
      <c r="AZ91" s="44">
        <f t="shared" si="50"/>
        <v>4.3435363344482614E-2</v>
      </c>
      <c r="BA91" s="46"/>
      <c r="BB91" s="39"/>
      <c r="BC91" s="45">
        <f>(O91-(MAX($O$3:O91)))/(MAX($O$3:O91))</f>
        <v>-0.22624347463256808</v>
      </c>
      <c r="BD91" s="44">
        <f>(P91-(MAX($P$3:P91)))/(MAX($P$3:P91))</f>
        <v>-0.22143967001995576</v>
      </c>
      <c r="BE91" s="44">
        <f>(Q91-(MAX($Q$3:Q91)))/(MAX($Q$3:Q91))</f>
        <v>-0.17368277602395091</v>
      </c>
      <c r="BF91" s="43">
        <f>(R91-(MAX($R$3:R91)))/(MAX($R$3:R91))</f>
        <v>-0.24185232007511198</v>
      </c>
      <c r="BG91" s="39"/>
      <c r="BH91" s="45">
        <f t="shared" si="51"/>
        <v>4.0032865806392322E-2</v>
      </c>
      <c r="BI91" s="44">
        <f t="shared" si="52"/>
        <v>4.1236365112962081E-2</v>
      </c>
      <c r="BJ91" s="44">
        <f t="shared" si="60"/>
        <v>5.5610001079268799E-2</v>
      </c>
      <c r="BK91" s="43">
        <f t="shared" si="53"/>
        <v>6.0385853185076693E-2</v>
      </c>
      <c r="BL91" s="39"/>
      <c r="BM91" s="63">
        <f t="shared" si="63"/>
        <v>424.75816633906987</v>
      </c>
      <c r="BN91" s="62">
        <f t="shared" si="63"/>
        <v>429.74691909681036</v>
      </c>
      <c r="BO91" s="62">
        <f t="shared" si="63"/>
        <v>384.00715364707634</v>
      </c>
      <c r="BP91" s="61">
        <f t="shared" si="63"/>
        <v>318.03638602498995</v>
      </c>
      <c r="BQ91" s="39"/>
      <c r="BR91" s="45">
        <f t="shared" si="55"/>
        <v>0</v>
      </c>
      <c r="BS91" s="44">
        <f t="shared" si="56"/>
        <v>0</v>
      </c>
      <c r="BT91" s="44">
        <f t="shared" si="61"/>
        <v>0</v>
      </c>
      <c r="BU91" s="43">
        <f t="shared" si="57"/>
        <v>0</v>
      </c>
      <c r="BV91" s="39"/>
      <c r="BW91" s="63">
        <f t="shared" si="64"/>
        <v>47.412319752609307</v>
      </c>
      <c r="BX91" s="62">
        <f t="shared" si="64"/>
        <v>47.734396893672255</v>
      </c>
      <c r="BY91" s="62">
        <f t="shared" si="64"/>
        <v>50.685956798316013</v>
      </c>
      <c r="BZ91" s="61">
        <f t="shared" si="64"/>
        <v>48.951380043592572</v>
      </c>
    </row>
    <row r="92" spans="1:78" outlineLevel="1">
      <c r="H92" s="167">
        <f t="shared" si="59"/>
        <v>40209</v>
      </c>
      <c r="I92" s="60"/>
      <c r="J92" s="42">
        <f t="shared" si="62"/>
        <v>-3.2608744228172837E-2</v>
      </c>
      <c r="K92" s="33">
        <f t="shared" si="62"/>
        <v>-3.3228996607634453E-2</v>
      </c>
      <c r="L92" s="33">
        <f t="shared" si="62"/>
        <v>-3.2152044542244296E-2</v>
      </c>
      <c r="M92" s="41">
        <f t="shared" si="62"/>
        <v>-3.5973695299171604E-2</v>
      </c>
      <c r="N92" s="24"/>
      <c r="O92" s="232">
        <v>19482.07</v>
      </c>
      <c r="P92" s="239">
        <v>19832.060000000001</v>
      </c>
      <c r="Q92" s="239">
        <v>18837.97</v>
      </c>
      <c r="R92" s="351">
        <v>15008.27</v>
      </c>
      <c r="S92" s="24"/>
      <c r="T92" s="59">
        <f t="shared" si="39"/>
        <v>0.94820700000000002</v>
      </c>
      <c r="U92" s="58">
        <f t="shared" si="40"/>
        <v>0.98320600000000014</v>
      </c>
      <c r="V92" s="58">
        <f t="shared" si="40"/>
        <v>0.88379700000000017</v>
      </c>
      <c r="W92" s="57">
        <f t="shared" si="41"/>
        <v>0.50082700000000002</v>
      </c>
      <c r="X92" s="24"/>
      <c r="Y92" s="42"/>
      <c r="Z92" s="33"/>
      <c r="AA92" s="33"/>
      <c r="AB92" s="41"/>
      <c r="AC92" s="24"/>
      <c r="AD92" s="42"/>
      <c r="AE92" s="33"/>
      <c r="AF92" s="33"/>
      <c r="AG92" s="41"/>
      <c r="AH92" s="23"/>
      <c r="AI92" s="42">
        <f t="shared" si="42"/>
        <v>-3.2608744228172837E-2</v>
      </c>
      <c r="AJ92" s="33">
        <f t="shared" si="42"/>
        <v>-3.3228996607634453E-2</v>
      </c>
      <c r="AK92" s="33">
        <f t="shared" si="42"/>
        <v>-3.2152044542244296E-2</v>
      </c>
      <c r="AL92" s="41">
        <f t="shared" si="42"/>
        <v>-3.5973695299171604E-2</v>
      </c>
      <c r="AM92" s="33"/>
      <c r="AN92" s="42">
        <f t="shared" si="43"/>
        <v>-3.2608744228172837E-2</v>
      </c>
      <c r="AO92" s="33">
        <f t="shared" si="43"/>
        <v>-3.3228996607634453E-2</v>
      </c>
      <c r="AP92" s="33">
        <f t="shared" si="43"/>
        <v>-3.2152044542244296E-2</v>
      </c>
      <c r="AQ92" s="41">
        <f t="shared" si="43"/>
        <v>-3.5973695299171604E-2</v>
      </c>
      <c r="AR92" s="23"/>
      <c r="AS92" s="56">
        <f t="shared" si="44"/>
        <v>10.633302001383953</v>
      </c>
      <c r="AT92" s="29">
        <f t="shared" si="45"/>
        <v>11.04166215550182</v>
      </c>
      <c r="AU92" s="29">
        <f t="shared" si="46"/>
        <v>10.337539682464612</v>
      </c>
      <c r="AV92" s="55">
        <f t="shared" si="47"/>
        <v>12.941067534776412</v>
      </c>
      <c r="AW92" s="23"/>
      <c r="AX92" s="42">
        <f t="shared" si="48"/>
        <v>3.3649510709987673E-3</v>
      </c>
      <c r="AY92" s="33">
        <f t="shared" si="49"/>
        <v>2.7446986915371507E-3</v>
      </c>
      <c r="AZ92" s="33">
        <f t="shared" si="50"/>
        <v>3.8216507569273084E-3</v>
      </c>
      <c r="BA92" s="54"/>
      <c r="BB92" s="23"/>
      <c r="BC92" s="42">
        <f>(O92-(MAX($O$3:O92)))/(MAX($O$3:O92))</f>
        <v>-0.25147470326315441</v>
      </c>
      <c r="BD92" s="33">
        <f>(P92-(MAX($P$3:P92)))/(MAX($P$3:P92))</f>
        <v>-0.24731044858370144</v>
      </c>
      <c r="BE92" s="33">
        <f>(Q92-(MAX($Q$3:Q92)))/(MAX($Q$3:Q92))</f>
        <v>-0.20025056421525253</v>
      </c>
      <c r="BF92" s="41">
        <f>(R92-(MAX($R$3:R92)))/(MAX($R$3:R92))</f>
        <v>-0.26912569370450379</v>
      </c>
      <c r="BG92" s="23"/>
      <c r="BH92" s="42">
        <f t="shared" si="51"/>
        <v>0</v>
      </c>
      <c r="BI92" s="33">
        <f t="shared" si="52"/>
        <v>0</v>
      </c>
      <c r="BJ92" s="33">
        <f t="shared" si="60"/>
        <v>0</v>
      </c>
      <c r="BK92" s="41">
        <f t="shared" si="53"/>
        <v>0</v>
      </c>
      <c r="BL92" s="23"/>
      <c r="BM92" s="36">
        <f t="shared" si="63"/>
        <v>424.75816633906987</v>
      </c>
      <c r="BN92" s="35">
        <f t="shared" si="63"/>
        <v>429.74691909681036</v>
      </c>
      <c r="BO92" s="35">
        <f t="shared" si="63"/>
        <v>384.00715364707634</v>
      </c>
      <c r="BP92" s="37">
        <f t="shared" si="63"/>
        <v>318.03638602498995</v>
      </c>
      <c r="BQ92" s="23"/>
      <c r="BR92" s="42">
        <f t="shared" si="55"/>
        <v>0</v>
      </c>
      <c r="BS92" s="33">
        <f t="shared" si="56"/>
        <v>0</v>
      </c>
      <c r="BT92" s="33">
        <f t="shared" si="61"/>
        <v>0</v>
      </c>
      <c r="BU92" s="41">
        <f t="shared" si="57"/>
        <v>0</v>
      </c>
      <c r="BV92" s="23"/>
      <c r="BW92" s="36">
        <f t="shared" si="64"/>
        <v>47.412319752609307</v>
      </c>
      <c r="BX92" s="35">
        <f t="shared" si="64"/>
        <v>47.734396893672255</v>
      </c>
      <c r="BY92" s="35">
        <f t="shared" si="64"/>
        <v>50.685956798316013</v>
      </c>
      <c r="BZ92" s="37">
        <f t="shared" si="64"/>
        <v>48.951380043592572</v>
      </c>
    </row>
    <row r="93" spans="1:78" outlineLevel="1">
      <c r="H93" s="167">
        <f t="shared" si="59"/>
        <v>40237</v>
      </c>
      <c r="I93" s="60"/>
      <c r="J93" s="42">
        <f t="shared" si="62"/>
        <v>4.0317071029926543E-2</v>
      </c>
      <c r="K93" s="33">
        <f t="shared" si="62"/>
        <v>4.0856068406408541E-2</v>
      </c>
      <c r="L93" s="33">
        <f t="shared" si="62"/>
        <v>5.2106463700706485E-2</v>
      </c>
      <c r="M93" s="41">
        <f t="shared" si="62"/>
        <v>3.0976921390673207E-2</v>
      </c>
      <c r="N93" s="24"/>
      <c r="O93" s="232">
        <v>20267.53</v>
      </c>
      <c r="P93" s="239">
        <v>20642.32</v>
      </c>
      <c r="Q93" s="239">
        <v>19819.55</v>
      </c>
      <c r="R93" s="351">
        <v>15473.18</v>
      </c>
      <c r="S93" s="24"/>
      <c r="T93" s="59">
        <f t="shared" si="39"/>
        <v>1.0267529999999998</v>
      </c>
      <c r="U93" s="58">
        <f t="shared" si="40"/>
        <v>1.0642320000000001</v>
      </c>
      <c r="V93" s="58">
        <f t="shared" si="40"/>
        <v>0.98195499999999991</v>
      </c>
      <c r="W93" s="57">
        <f t="shared" si="41"/>
        <v>0.54731800000000008</v>
      </c>
      <c r="X93" s="24"/>
      <c r="Y93" s="42"/>
      <c r="Z93" s="33"/>
      <c r="AA93" s="33"/>
      <c r="AB93" s="41"/>
      <c r="AC93" s="24"/>
      <c r="AD93" s="42"/>
      <c r="AE93" s="33"/>
      <c r="AF93" s="33"/>
      <c r="AG93" s="41"/>
      <c r="AH93" s="23"/>
      <c r="AI93" s="42">
        <f t="shared" si="42"/>
        <v>4.0317071029926543E-2</v>
      </c>
      <c r="AJ93" s="33">
        <f t="shared" si="42"/>
        <v>4.0856068406408541E-2</v>
      </c>
      <c r="AK93" s="33">
        <f t="shared" si="42"/>
        <v>5.2106463700706485E-2</v>
      </c>
      <c r="AL93" s="41">
        <f t="shared" si="42"/>
        <v>3.0976921390673207E-2</v>
      </c>
      <c r="AM93" s="33"/>
      <c r="AN93" s="42">
        <f t="shared" si="43"/>
        <v>0</v>
      </c>
      <c r="AO93" s="33">
        <f t="shared" si="43"/>
        <v>0</v>
      </c>
      <c r="AP93" s="33">
        <f t="shared" si="43"/>
        <v>0</v>
      </c>
      <c r="AQ93" s="41">
        <f t="shared" si="43"/>
        <v>0</v>
      </c>
      <c r="AR93" s="23"/>
      <c r="AS93" s="56">
        <f t="shared" si="44"/>
        <v>0</v>
      </c>
      <c r="AT93" s="29">
        <f t="shared" si="45"/>
        <v>0</v>
      </c>
      <c r="AU93" s="29">
        <f t="shared" si="46"/>
        <v>0</v>
      </c>
      <c r="AV93" s="55">
        <f t="shared" si="47"/>
        <v>0</v>
      </c>
      <c r="AW93" s="23"/>
      <c r="AX93" s="42">
        <f t="shared" si="48"/>
        <v>9.3401496392533367E-3</v>
      </c>
      <c r="AY93" s="33">
        <f t="shared" si="49"/>
        <v>9.8791470157353345E-3</v>
      </c>
      <c r="AZ93" s="33">
        <f t="shared" si="50"/>
        <v>2.1129542310033278E-2</v>
      </c>
      <c r="BA93" s="54"/>
      <c r="BB93" s="23"/>
      <c r="BC93" s="42">
        <f>(O93-(MAX($O$3:O93)))/(MAX($O$3:O93))</f>
        <v>-0.22129635570691822</v>
      </c>
      <c r="BD93" s="33">
        <f>(P93-(MAX($P$3:P93)))/(MAX($P$3:P93))</f>
        <v>-0.21655851278224819</v>
      </c>
      <c r="BE93" s="33">
        <f>(Q93-(MAX($Q$3:Q93)))/(MAX($Q$3:Q93))</f>
        <v>-0.15857844926987408</v>
      </c>
      <c r="BF93" s="41">
        <f>(R93-(MAX($R$3:R93)))/(MAX($R$3:R93))</f>
        <v>-0.24648545777192535</v>
      </c>
      <c r="BG93" s="23"/>
      <c r="BH93" s="42">
        <f t="shared" si="51"/>
        <v>0</v>
      </c>
      <c r="BI93" s="33">
        <f t="shared" si="52"/>
        <v>0</v>
      </c>
      <c r="BJ93" s="33">
        <f t="shared" si="60"/>
        <v>0</v>
      </c>
      <c r="BK93" s="41">
        <f t="shared" si="53"/>
        <v>0</v>
      </c>
      <c r="BL93" s="23"/>
      <c r="BM93" s="36">
        <f t="shared" si="63"/>
        <v>424.75816633906987</v>
      </c>
      <c r="BN93" s="35">
        <f t="shared" si="63"/>
        <v>429.74691909681036</v>
      </c>
      <c r="BO93" s="35">
        <f t="shared" si="63"/>
        <v>384.00715364707634</v>
      </c>
      <c r="BP93" s="37">
        <f t="shared" si="63"/>
        <v>318.03638602498995</v>
      </c>
      <c r="BQ93" s="23"/>
      <c r="BR93" s="42">
        <f t="shared" si="55"/>
        <v>0</v>
      </c>
      <c r="BS93" s="33">
        <f t="shared" si="56"/>
        <v>0</v>
      </c>
      <c r="BT93" s="33">
        <f t="shared" si="61"/>
        <v>0</v>
      </c>
      <c r="BU93" s="41">
        <f t="shared" si="57"/>
        <v>0</v>
      </c>
      <c r="BV93" s="23"/>
      <c r="BW93" s="36">
        <f t="shared" si="64"/>
        <v>47.412319752609307</v>
      </c>
      <c r="BX93" s="35">
        <f t="shared" si="64"/>
        <v>47.734396893672255</v>
      </c>
      <c r="BY93" s="35">
        <f t="shared" si="64"/>
        <v>50.685956798316013</v>
      </c>
      <c r="BZ93" s="37">
        <f t="shared" si="64"/>
        <v>48.951380043592572</v>
      </c>
    </row>
    <row r="94" spans="1:78" s="64" customFormat="1" outlineLevel="1">
      <c r="A94"/>
      <c r="B94" s="23"/>
      <c r="C94" s="91"/>
      <c r="D94" s="91"/>
      <c r="E94" s="91"/>
      <c r="F94" s="91"/>
      <c r="G94" s="174"/>
      <c r="H94" s="166">
        <f t="shared" si="59"/>
        <v>40268</v>
      </c>
      <c r="I94" s="101"/>
      <c r="J94" s="102">
        <f t="shared" si="62"/>
        <v>6.7979669944981058E-2</v>
      </c>
      <c r="K94" s="103">
        <f t="shared" si="62"/>
        <v>6.8535901003375699E-2</v>
      </c>
      <c r="L94" s="103">
        <f t="shared" si="62"/>
        <v>7.1350257700099284E-2</v>
      </c>
      <c r="M94" s="104">
        <f t="shared" si="62"/>
        <v>6.0345061583979565E-2</v>
      </c>
      <c r="N94" s="100"/>
      <c r="O94" s="231">
        <v>21645.31</v>
      </c>
      <c r="P94" s="238">
        <v>22057.06</v>
      </c>
      <c r="Q94" s="238">
        <v>21233.68</v>
      </c>
      <c r="R94" s="350">
        <v>16406.91</v>
      </c>
      <c r="S94" s="100"/>
      <c r="T94" s="105">
        <f t="shared" si="39"/>
        <v>1.1645310000000002</v>
      </c>
      <c r="U94" s="106">
        <f t="shared" si="40"/>
        <v>1.2057060000000002</v>
      </c>
      <c r="V94" s="106">
        <f t="shared" si="40"/>
        <v>1.1233679999999999</v>
      </c>
      <c r="W94" s="107">
        <f t="shared" si="41"/>
        <v>0.64069100000000001</v>
      </c>
      <c r="X94" s="100"/>
      <c r="Y94" s="102">
        <f>(O94-O91)/O91</f>
        <v>7.4807945073110269E-2</v>
      </c>
      <c r="Z94" s="103">
        <f>(P94-P91)/P91</f>
        <v>7.5235050120139271E-2</v>
      </c>
      <c r="AA94" s="103">
        <f>(Q94-Q91)/Q91</f>
        <v>9.0933565285656368E-2</v>
      </c>
      <c r="AB94" s="104">
        <f>(R94-R91)/R91</f>
        <v>5.3865156934081532E-2</v>
      </c>
      <c r="AC94" s="100"/>
      <c r="AD94" s="102"/>
      <c r="AE94" s="103"/>
      <c r="AF94" s="103"/>
      <c r="AG94" s="104"/>
      <c r="AH94" s="99"/>
      <c r="AI94" s="102">
        <f t="shared" si="42"/>
        <v>6.7979669944981058E-2</v>
      </c>
      <c r="AJ94" s="103">
        <f t="shared" si="42"/>
        <v>6.8535901003375699E-2</v>
      </c>
      <c r="AK94" s="103">
        <f t="shared" si="42"/>
        <v>7.1350257700099284E-2</v>
      </c>
      <c r="AL94" s="104">
        <f t="shared" si="42"/>
        <v>6.0345061583979565E-2</v>
      </c>
      <c r="AM94" s="103"/>
      <c r="AN94" s="102">
        <f t="shared" si="43"/>
        <v>0</v>
      </c>
      <c r="AO94" s="103">
        <f t="shared" si="43"/>
        <v>0</v>
      </c>
      <c r="AP94" s="103">
        <f t="shared" si="43"/>
        <v>0</v>
      </c>
      <c r="AQ94" s="104">
        <f t="shared" si="43"/>
        <v>0</v>
      </c>
      <c r="AR94" s="99"/>
      <c r="AS94" s="108">
        <f t="shared" si="44"/>
        <v>0</v>
      </c>
      <c r="AT94" s="109">
        <f t="shared" si="45"/>
        <v>0</v>
      </c>
      <c r="AU94" s="109">
        <f t="shared" si="46"/>
        <v>0</v>
      </c>
      <c r="AV94" s="110">
        <f t="shared" si="47"/>
        <v>0</v>
      </c>
      <c r="AW94" s="99"/>
      <c r="AX94" s="102">
        <f t="shared" si="48"/>
        <v>7.6346083610014936E-3</v>
      </c>
      <c r="AY94" s="103">
        <f t="shared" si="49"/>
        <v>8.1908394193961342E-3</v>
      </c>
      <c r="AZ94" s="103">
        <f t="shared" si="50"/>
        <v>1.100519611611972E-2</v>
      </c>
      <c r="BA94" s="111"/>
      <c r="BB94" s="99"/>
      <c r="BC94" s="102">
        <f>(O94-(MAX($O$3:O94)))/(MAX($O$3:O94))</f>
        <v>-0.16836033898292058</v>
      </c>
      <c r="BD94" s="103">
        <f>(P94-(MAX($P$3:P94)))/(MAX($P$3:P94))</f>
        <v>-0.16286464457235497</v>
      </c>
      <c r="BE94" s="103">
        <f>(Q94-(MAX($Q$3:Q94)))/(MAX($Q$3:Q94))</f>
        <v>-9.8542804790862512E-2</v>
      </c>
      <c r="BF94" s="104">
        <f>(R94-(MAX($R$3:R94)))/(MAX($R$3:R94))</f>
        <v>-0.20101457631674807</v>
      </c>
      <c r="BG94" s="99"/>
      <c r="BH94" s="102">
        <f t="shared" si="51"/>
        <v>7.4807945073110269E-2</v>
      </c>
      <c r="BI94" s="103">
        <f t="shared" si="52"/>
        <v>7.5235050120139271E-2</v>
      </c>
      <c r="BJ94" s="103">
        <f t="shared" si="60"/>
        <v>9.0933565285656368E-2</v>
      </c>
      <c r="BK94" s="104">
        <f t="shared" si="53"/>
        <v>5.3865156934081532E-2</v>
      </c>
      <c r="BL94" s="99"/>
      <c r="BM94" s="112">
        <f t="shared" si="63"/>
        <v>456.53345191591808</v>
      </c>
      <c r="BN94" s="113">
        <f t="shared" si="63"/>
        <v>462.07895009403433</v>
      </c>
      <c r="BO94" s="113">
        <f t="shared" si="63"/>
        <v>418.92629322340184</v>
      </c>
      <c r="BP94" s="114">
        <f t="shared" si="63"/>
        <v>335.1674658689742</v>
      </c>
      <c r="BQ94" s="99"/>
      <c r="BR94" s="102">
        <f t="shared" si="55"/>
        <v>0</v>
      </c>
      <c r="BS94" s="103">
        <f t="shared" si="56"/>
        <v>0</v>
      </c>
      <c r="BT94" s="103">
        <f t="shared" si="61"/>
        <v>0</v>
      </c>
      <c r="BU94" s="104">
        <f t="shared" si="57"/>
        <v>0</v>
      </c>
      <c r="BV94" s="99"/>
      <c r="BW94" s="112">
        <f t="shared" si="64"/>
        <v>47.412319752609307</v>
      </c>
      <c r="BX94" s="113">
        <f t="shared" si="64"/>
        <v>47.734396893672255</v>
      </c>
      <c r="BY94" s="113">
        <f t="shared" si="64"/>
        <v>50.685956798316013</v>
      </c>
      <c r="BZ94" s="114">
        <f t="shared" si="64"/>
        <v>48.951380043592572</v>
      </c>
    </row>
    <row r="95" spans="1:78" outlineLevel="1">
      <c r="H95" s="167">
        <f t="shared" si="59"/>
        <v>40298</v>
      </c>
      <c r="I95" s="60"/>
      <c r="J95" s="42">
        <f t="shared" si="62"/>
        <v>4.6400813848357814E-2</v>
      </c>
      <c r="K95" s="33">
        <f t="shared" si="62"/>
        <v>4.6064162676258569E-2</v>
      </c>
      <c r="L95" s="33">
        <f t="shared" si="62"/>
        <v>4.2622851997392797E-2</v>
      </c>
      <c r="M95" s="41">
        <f t="shared" si="62"/>
        <v>1.5787860115036745E-2</v>
      </c>
      <c r="N95" s="24"/>
      <c r="O95" s="232">
        <v>22649.67</v>
      </c>
      <c r="P95" s="239">
        <v>23073.1</v>
      </c>
      <c r="Q95" s="239">
        <v>22138.720000000001</v>
      </c>
      <c r="R95" s="351">
        <v>16665.939999999999</v>
      </c>
      <c r="S95" s="24"/>
      <c r="T95" s="59">
        <f t="shared" si="39"/>
        <v>1.2649669999999997</v>
      </c>
      <c r="U95" s="58">
        <f t="shared" si="40"/>
        <v>1.3073099999999998</v>
      </c>
      <c r="V95" s="58">
        <f t="shared" si="40"/>
        <v>1.2138720000000001</v>
      </c>
      <c r="W95" s="57">
        <f t="shared" si="41"/>
        <v>0.66659399999999991</v>
      </c>
      <c r="X95" s="24"/>
      <c r="Y95" s="42"/>
      <c r="Z95" s="33"/>
      <c r="AA95" s="33"/>
      <c r="AB95" s="41"/>
      <c r="AC95" s="24"/>
      <c r="AD95" s="42"/>
      <c r="AE95" s="33"/>
      <c r="AF95" s="33"/>
      <c r="AG95" s="41"/>
      <c r="AH95" s="23"/>
      <c r="AI95" s="42">
        <f t="shared" si="42"/>
        <v>4.6400813848357814E-2</v>
      </c>
      <c r="AJ95" s="33">
        <f t="shared" si="42"/>
        <v>4.6064162676258569E-2</v>
      </c>
      <c r="AK95" s="33">
        <f t="shared" si="42"/>
        <v>4.2622851997392797E-2</v>
      </c>
      <c r="AL95" s="41">
        <f t="shared" si="42"/>
        <v>1.5787860115036745E-2</v>
      </c>
      <c r="AM95" s="33"/>
      <c r="AN95" s="42">
        <f t="shared" si="43"/>
        <v>0</v>
      </c>
      <c r="AO95" s="33">
        <f t="shared" si="43"/>
        <v>0</v>
      </c>
      <c r="AP95" s="33">
        <f t="shared" si="43"/>
        <v>0</v>
      </c>
      <c r="AQ95" s="41">
        <f t="shared" si="43"/>
        <v>0</v>
      </c>
      <c r="AR95" s="23"/>
      <c r="AS95" s="56">
        <f t="shared" si="44"/>
        <v>0</v>
      </c>
      <c r="AT95" s="29">
        <f t="shared" si="45"/>
        <v>0</v>
      </c>
      <c r="AU95" s="29">
        <f t="shared" si="46"/>
        <v>0</v>
      </c>
      <c r="AV95" s="55">
        <f t="shared" si="47"/>
        <v>0</v>
      </c>
      <c r="AW95" s="23"/>
      <c r="AX95" s="42">
        <f t="shared" si="48"/>
        <v>3.0612953733321069E-2</v>
      </c>
      <c r="AY95" s="33">
        <f t="shared" si="49"/>
        <v>3.0276302561221824E-2</v>
      </c>
      <c r="AZ95" s="33">
        <f t="shared" si="50"/>
        <v>2.6834991882356052E-2</v>
      </c>
      <c r="BA95" s="54"/>
      <c r="BB95" s="23"/>
      <c r="BC95" s="42">
        <f>(O95-(MAX($O$3:O95)))/(MAX($O$3:O95))</f>
        <v>-0.12977158188315571</v>
      </c>
      <c r="BD95" s="33">
        <f>(P95-(MAX($P$3:P95)))/(MAX($P$3:P95))</f>
        <v>-0.12430270537788833</v>
      </c>
      <c r="BE95" s="33">
        <f>(Q95-(MAX($Q$3:Q95)))/(MAX($Q$3:Q95))</f>
        <v>-6.0120128177478555E-2</v>
      </c>
      <c r="BF95" s="41">
        <f>(R95-(MAX($R$3:R95)))/(MAX($R$3:R95))</f>
        <v>-0.18840030621368348</v>
      </c>
      <c r="BG95" s="23"/>
      <c r="BH95" s="42">
        <f t="shared" si="51"/>
        <v>0</v>
      </c>
      <c r="BI95" s="33">
        <f t="shared" si="52"/>
        <v>0</v>
      </c>
      <c r="BJ95" s="33">
        <f t="shared" si="60"/>
        <v>0</v>
      </c>
      <c r="BK95" s="41">
        <f t="shared" si="53"/>
        <v>0</v>
      </c>
      <c r="BL95" s="23"/>
      <c r="BM95" s="36">
        <f t="shared" si="63"/>
        <v>456.53345191591808</v>
      </c>
      <c r="BN95" s="35">
        <f t="shared" si="63"/>
        <v>462.07895009403433</v>
      </c>
      <c r="BO95" s="35">
        <f t="shared" si="63"/>
        <v>418.92629322340184</v>
      </c>
      <c r="BP95" s="37">
        <f t="shared" si="63"/>
        <v>335.1674658689742</v>
      </c>
      <c r="BQ95" s="23"/>
      <c r="BR95" s="42">
        <f t="shared" si="55"/>
        <v>0</v>
      </c>
      <c r="BS95" s="33">
        <f t="shared" si="56"/>
        <v>0</v>
      </c>
      <c r="BT95" s="33">
        <f t="shared" si="61"/>
        <v>0</v>
      </c>
      <c r="BU95" s="41">
        <f t="shared" si="57"/>
        <v>0</v>
      </c>
      <c r="BV95" s="23"/>
      <c r="BW95" s="36">
        <f t="shared" si="64"/>
        <v>47.412319752609307</v>
      </c>
      <c r="BX95" s="35">
        <f t="shared" si="64"/>
        <v>47.734396893672255</v>
      </c>
      <c r="BY95" s="35">
        <f t="shared" si="64"/>
        <v>50.685956798316013</v>
      </c>
      <c r="BZ95" s="37">
        <f t="shared" si="64"/>
        <v>48.951380043592572</v>
      </c>
    </row>
    <row r="96" spans="1:78" outlineLevel="1">
      <c r="H96" s="167">
        <f t="shared" si="59"/>
        <v>40329</v>
      </c>
      <c r="I96" s="60"/>
      <c r="J96" s="42">
        <f t="shared" si="62"/>
        <v>-7.9021901864353872E-2</v>
      </c>
      <c r="K96" s="33">
        <f t="shared" si="62"/>
        <v>-7.8595420641352831E-2</v>
      </c>
      <c r="L96" s="33">
        <f t="shared" si="62"/>
        <v>-7.1989708528767737E-2</v>
      </c>
      <c r="M96" s="41">
        <f t="shared" si="62"/>
        <v>-7.9850881498433335E-2</v>
      </c>
      <c r="N96" s="24"/>
      <c r="O96" s="232">
        <v>20859.849999999999</v>
      </c>
      <c r="P96" s="239">
        <v>21259.66</v>
      </c>
      <c r="Q96" s="239">
        <v>20544.96</v>
      </c>
      <c r="R96" s="351">
        <v>15335.15</v>
      </c>
      <c r="S96" s="24"/>
      <c r="T96" s="59">
        <f t="shared" si="39"/>
        <v>1.0859849999999998</v>
      </c>
      <c r="U96" s="58">
        <f t="shared" si="40"/>
        <v>1.125966</v>
      </c>
      <c r="V96" s="58">
        <f t="shared" si="40"/>
        <v>1.0544959999999999</v>
      </c>
      <c r="W96" s="57">
        <f t="shared" si="41"/>
        <v>0.53351499999999996</v>
      </c>
      <c r="X96" s="24"/>
      <c r="Y96" s="42"/>
      <c r="Z96" s="33"/>
      <c r="AA96" s="33"/>
      <c r="AB96" s="41"/>
      <c r="AC96" s="24"/>
      <c r="AD96" s="42"/>
      <c r="AE96" s="33"/>
      <c r="AF96" s="33"/>
      <c r="AG96" s="41"/>
      <c r="AH96" s="23"/>
      <c r="AI96" s="42">
        <f t="shared" si="42"/>
        <v>-7.9021901864353872E-2</v>
      </c>
      <c r="AJ96" s="33">
        <f t="shared" si="42"/>
        <v>-7.8595420641352831E-2</v>
      </c>
      <c r="AK96" s="33">
        <f t="shared" si="42"/>
        <v>-7.1989708528767737E-2</v>
      </c>
      <c r="AL96" s="41">
        <f t="shared" si="42"/>
        <v>-7.9850881498433335E-2</v>
      </c>
      <c r="AM96" s="33"/>
      <c r="AN96" s="42">
        <f t="shared" si="43"/>
        <v>-7.9021901864353872E-2</v>
      </c>
      <c r="AO96" s="33">
        <f t="shared" si="43"/>
        <v>-7.8595420641352831E-2</v>
      </c>
      <c r="AP96" s="33">
        <f t="shared" si="43"/>
        <v>-7.1989708528767737E-2</v>
      </c>
      <c r="AQ96" s="41">
        <f t="shared" si="43"/>
        <v>-7.9850881498433335E-2</v>
      </c>
      <c r="AR96" s="23"/>
      <c r="AS96" s="56">
        <f t="shared" si="44"/>
        <v>62.444609742595738</v>
      </c>
      <c r="AT96" s="29">
        <f t="shared" si="45"/>
        <v>61.772401457911904</v>
      </c>
      <c r="AU96" s="29">
        <f t="shared" si="46"/>
        <v>51.825181340569344</v>
      </c>
      <c r="AV96" s="55">
        <f t="shared" si="47"/>
        <v>63.761632760768428</v>
      </c>
      <c r="AW96" s="23"/>
      <c r="AX96" s="42">
        <f t="shared" si="48"/>
        <v>8.2897963407946307E-4</v>
      </c>
      <c r="AY96" s="33">
        <f t="shared" si="49"/>
        <v>1.2554608570805037E-3</v>
      </c>
      <c r="AZ96" s="33">
        <f t="shared" si="50"/>
        <v>7.8611729696655974E-3</v>
      </c>
      <c r="BA96" s="54"/>
      <c r="BB96" s="23"/>
      <c r="BC96" s="42">
        <f>(O96-(MAX($O$3:O96)))/(MAX($O$3:O96))</f>
        <v>-0.19853868653915688</v>
      </c>
      <c r="BD96" s="33">
        <f>(P96-(MAX($P$3:P96)))/(MAX($P$3:P96))</f>
        <v>-0.19312850260320791</v>
      </c>
      <c r="BE96" s="33">
        <f>(Q96-(MAX($Q$3:Q96)))/(MAX($Q$3:Q96))</f>
        <v>-0.1277818062020375</v>
      </c>
      <c r="BF96" s="41">
        <f>(R96-(MAX($R$3:R96)))/(MAX($R$3:R96))</f>
        <v>-0.25320725718637938</v>
      </c>
      <c r="BG96" s="23"/>
      <c r="BH96" s="42">
        <f t="shared" si="51"/>
        <v>0</v>
      </c>
      <c r="BI96" s="33">
        <f t="shared" si="52"/>
        <v>0</v>
      </c>
      <c r="BJ96" s="33">
        <f t="shared" si="60"/>
        <v>0</v>
      </c>
      <c r="BK96" s="41">
        <f t="shared" si="53"/>
        <v>0</v>
      </c>
      <c r="BL96" s="23"/>
      <c r="BM96" s="36">
        <f t="shared" si="63"/>
        <v>456.53345191591808</v>
      </c>
      <c r="BN96" s="35">
        <f t="shared" si="63"/>
        <v>462.07895009403433</v>
      </c>
      <c r="BO96" s="35">
        <f t="shared" si="63"/>
        <v>418.92629322340184</v>
      </c>
      <c r="BP96" s="37">
        <f t="shared" si="63"/>
        <v>335.1674658689742</v>
      </c>
      <c r="BQ96" s="23"/>
      <c r="BR96" s="42">
        <f t="shared" si="55"/>
        <v>0</v>
      </c>
      <c r="BS96" s="33">
        <f t="shared" si="56"/>
        <v>0</v>
      </c>
      <c r="BT96" s="33">
        <f t="shared" si="61"/>
        <v>0</v>
      </c>
      <c r="BU96" s="41">
        <f t="shared" si="57"/>
        <v>0</v>
      </c>
      <c r="BV96" s="23"/>
      <c r="BW96" s="36">
        <f t="shared" si="64"/>
        <v>47.412319752609307</v>
      </c>
      <c r="BX96" s="35">
        <f t="shared" si="64"/>
        <v>47.734396893672255</v>
      </c>
      <c r="BY96" s="35">
        <f t="shared" si="64"/>
        <v>50.685956798316013</v>
      </c>
      <c r="BZ96" s="37">
        <f t="shared" si="64"/>
        <v>48.951380043592572</v>
      </c>
    </row>
    <row r="97" spans="1:78" outlineLevel="1">
      <c r="H97" s="167">
        <f t="shared" si="59"/>
        <v>40359</v>
      </c>
      <c r="I97" s="60"/>
      <c r="J97" s="42">
        <f t="shared" si="62"/>
        <v>-6.234560651203136E-2</v>
      </c>
      <c r="K97" s="33">
        <f t="shared" si="62"/>
        <v>-6.1705596420638886E-2</v>
      </c>
      <c r="L97" s="33">
        <f t="shared" si="62"/>
        <v>-6.5541135149447927E-2</v>
      </c>
      <c r="M97" s="104">
        <f t="shared" si="62"/>
        <v>-5.234836307437496E-2</v>
      </c>
      <c r="N97" s="24"/>
      <c r="O97" s="232">
        <v>19559.330000000002</v>
      </c>
      <c r="P97" s="239">
        <v>19947.82</v>
      </c>
      <c r="Q97" s="239">
        <v>19198.419999999998</v>
      </c>
      <c r="R97" s="350">
        <v>14532.38</v>
      </c>
      <c r="S97" s="24"/>
      <c r="T97" s="59">
        <f t="shared" si="39"/>
        <v>0.95593300000000014</v>
      </c>
      <c r="U97" s="58">
        <f t="shared" si="40"/>
        <v>0.99478199999999994</v>
      </c>
      <c r="V97" s="58">
        <f t="shared" si="40"/>
        <v>0.91984199999999983</v>
      </c>
      <c r="W97" s="57">
        <f t="shared" si="41"/>
        <v>0.45323799999999992</v>
      </c>
      <c r="X97" s="24"/>
      <c r="Y97" s="42">
        <f>(O97-O94)/O94</f>
        <v>-9.6370992145642612E-2</v>
      </c>
      <c r="Z97" s="33">
        <f>(P97-P94)/P94</f>
        <v>-9.5626525021920483E-2</v>
      </c>
      <c r="AA97" s="33">
        <f>(Q97-Q94)/Q94</f>
        <v>-9.5850554402251611E-2</v>
      </c>
      <c r="AB97" s="41">
        <f>(R97-R94)/R94</f>
        <v>-0.1142524704529982</v>
      </c>
      <c r="AC97" s="24"/>
      <c r="AD97" s="102"/>
      <c r="AE97" s="103"/>
      <c r="AF97" s="103"/>
      <c r="AG97" s="104"/>
      <c r="AH97" s="23"/>
      <c r="AI97" s="42">
        <f t="shared" si="42"/>
        <v>-6.234560651203136E-2</v>
      </c>
      <c r="AJ97" s="33">
        <f t="shared" si="42"/>
        <v>-6.1705596420638886E-2</v>
      </c>
      <c r="AK97" s="33">
        <f t="shared" si="42"/>
        <v>-6.5541135149447927E-2</v>
      </c>
      <c r="AL97" s="41">
        <f t="shared" si="42"/>
        <v>-5.234836307437496E-2</v>
      </c>
      <c r="AM97" s="33"/>
      <c r="AN97" s="42">
        <f t="shared" si="43"/>
        <v>-6.234560651203136E-2</v>
      </c>
      <c r="AO97" s="33">
        <f t="shared" si="43"/>
        <v>-6.1705596420638886E-2</v>
      </c>
      <c r="AP97" s="33">
        <f t="shared" si="43"/>
        <v>-6.5541135149447927E-2</v>
      </c>
      <c r="AQ97" s="41">
        <f t="shared" si="43"/>
        <v>-5.234836307437496E-2</v>
      </c>
      <c r="AR97" s="23"/>
      <c r="AS97" s="56">
        <f t="shared" si="44"/>
        <v>38.869746513530472</v>
      </c>
      <c r="AT97" s="29">
        <f t="shared" si="45"/>
        <v>38.075806296267629</v>
      </c>
      <c r="AU97" s="29">
        <f t="shared" si="46"/>
        <v>42.956403966781984</v>
      </c>
      <c r="AV97" s="55">
        <f t="shared" si="47"/>
        <v>27.403511165665833</v>
      </c>
      <c r="AW97" s="23"/>
      <c r="AX97" s="42">
        <f t="shared" si="48"/>
        <v>-9.9972434376564001E-3</v>
      </c>
      <c r="AY97" s="33">
        <f t="shared" si="49"/>
        <v>-9.3572333462639268E-3</v>
      </c>
      <c r="AZ97" s="33">
        <f t="shared" si="50"/>
        <v>-1.3192772075072967E-2</v>
      </c>
      <c r="BA97" s="54"/>
      <c r="BB97" s="23"/>
      <c r="BC97" s="42">
        <f>(O97-(MAX($O$3:O97)))/(MAX($O$3:O97))</f>
        <v>-0.24850627822280241</v>
      </c>
      <c r="BD97" s="33">
        <f>(P97-(MAX($P$3:P97)))/(MAX($P$3:P97))</f>
        <v>-0.24291698958489097</v>
      </c>
      <c r="BE97" s="33">
        <f>(Q97-(MAX($Q$3:Q97)))/(MAX($Q$3:Q97))</f>
        <v>-0.18494797672155711</v>
      </c>
      <c r="BF97" s="41">
        <f>(R97-(MAX($R$3:R97)))/(MAX($R$3:R97))</f>
        <v>-0.29230063482849505</v>
      </c>
      <c r="BG97" s="23"/>
      <c r="BH97" s="42">
        <f t="shared" si="51"/>
        <v>0</v>
      </c>
      <c r="BI97" s="33">
        <f t="shared" si="52"/>
        <v>0</v>
      </c>
      <c r="BJ97" s="33">
        <f t="shared" si="60"/>
        <v>0</v>
      </c>
      <c r="BK97" s="41">
        <f t="shared" si="53"/>
        <v>0</v>
      </c>
      <c r="BL97" s="23"/>
      <c r="BM97" s="36">
        <f t="shared" si="63"/>
        <v>456.53345191591808</v>
      </c>
      <c r="BN97" s="35">
        <f t="shared" si="63"/>
        <v>462.07895009403433</v>
      </c>
      <c r="BO97" s="35">
        <f t="shared" si="63"/>
        <v>418.92629322340184</v>
      </c>
      <c r="BP97" s="37">
        <f t="shared" si="63"/>
        <v>335.1674658689742</v>
      </c>
      <c r="BQ97" s="23"/>
      <c r="BR97" s="42">
        <f t="shared" si="55"/>
        <v>-9.6370992145642612E-2</v>
      </c>
      <c r="BS97" s="33">
        <f t="shared" si="56"/>
        <v>-9.5626525021920483E-2</v>
      </c>
      <c r="BT97" s="33">
        <f t="shared" si="61"/>
        <v>-9.5850554402251611E-2</v>
      </c>
      <c r="BU97" s="41">
        <f t="shared" si="57"/>
        <v>-0.1142524704529982</v>
      </c>
      <c r="BV97" s="23"/>
      <c r="BW97" s="36">
        <f t="shared" si="64"/>
        <v>42.843147458123902</v>
      </c>
      <c r="BX97" s="35">
        <f t="shared" si="64"/>
        <v>43.169722394713219</v>
      </c>
      <c r="BY97" s="35">
        <f t="shared" si="64"/>
        <v>45.827679738788845</v>
      </c>
      <c r="BZ97" s="37">
        <f t="shared" si="64"/>
        <v>43.358563941528523</v>
      </c>
    </row>
    <row r="98" spans="1:78" s="139" customFormat="1" outlineLevel="1">
      <c r="A98"/>
      <c r="B98" s="23"/>
      <c r="C98" s="91"/>
      <c r="D98" s="91"/>
      <c r="E98" s="91"/>
      <c r="F98" s="91"/>
      <c r="G98" s="174"/>
      <c r="H98" s="163">
        <f t="shared" si="59"/>
        <v>40390</v>
      </c>
      <c r="I98" s="149"/>
      <c r="J98" s="150">
        <f t="shared" si="62"/>
        <v>5.5299440215999196E-2</v>
      </c>
      <c r="K98" s="151">
        <f t="shared" si="62"/>
        <v>5.5447662952643473E-2</v>
      </c>
      <c r="L98" s="151">
        <f t="shared" si="62"/>
        <v>6.908276826947235E-2</v>
      </c>
      <c r="M98" s="41">
        <f t="shared" si="62"/>
        <v>7.0062852746762827E-2</v>
      </c>
      <c r="N98" s="148"/>
      <c r="O98" s="234">
        <v>20640.95</v>
      </c>
      <c r="P98" s="241">
        <v>21053.88</v>
      </c>
      <c r="Q98" s="241">
        <v>20524.7</v>
      </c>
      <c r="R98" s="351">
        <v>15550.56</v>
      </c>
      <c r="S98" s="148"/>
      <c r="T98" s="153">
        <f t="shared" si="39"/>
        <v>1.064095</v>
      </c>
      <c r="U98" s="154">
        <f t="shared" si="40"/>
        <v>1.105388</v>
      </c>
      <c r="V98" s="154">
        <f t="shared" si="40"/>
        <v>1.05247</v>
      </c>
      <c r="W98" s="155">
        <f t="shared" si="41"/>
        <v>0.55505599999999999</v>
      </c>
      <c r="X98" s="148"/>
      <c r="Y98" s="150"/>
      <c r="Z98" s="151"/>
      <c r="AA98" s="151"/>
      <c r="AB98" s="152"/>
      <c r="AC98" s="148"/>
      <c r="AD98" s="42"/>
      <c r="AE98" s="33"/>
      <c r="AF98" s="33"/>
      <c r="AG98" s="41"/>
      <c r="AH98" s="147"/>
      <c r="AI98" s="150">
        <f t="shared" si="42"/>
        <v>5.5299440215999196E-2</v>
      </c>
      <c r="AJ98" s="151">
        <f t="shared" si="42"/>
        <v>5.5447662952643473E-2</v>
      </c>
      <c r="AK98" s="151">
        <f t="shared" si="42"/>
        <v>6.908276826947235E-2</v>
      </c>
      <c r="AL98" s="152">
        <f t="shared" si="42"/>
        <v>7.0062852746762827E-2</v>
      </c>
      <c r="AM98" s="151"/>
      <c r="AN98" s="150">
        <f t="shared" si="43"/>
        <v>0</v>
      </c>
      <c r="AO98" s="151">
        <f t="shared" si="43"/>
        <v>0</v>
      </c>
      <c r="AP98" s="151">
        <f t="shared" si="43"/>
        <v>0</v>
      </c>
      <c r="AQ98" s="152">
        <f t="shared" si="43"/>
        <v>0</v>
      </c>
      <c r="AR98" s="147"/>
      <c r="AS98" s="156">
        <f t="shared" si="44"/>
        <v>0</v>
      </c>
      <c r="AT98" s="157">
        <f t="shared" si="45"/>
        <v>0</v>
      </c>
      <c r="AU98" s="157">
        <f t="shared" si="46"/>
        <v>0</v>
      </c>
      <c r="AV98" s="158">
        <f t="shared" si="47"/>
        <v>0</v>
      </c>
      <c r="AW98" s="147"/>
      <c r="AX98" s="150">
        <f t="shared" si="48"/>
        <v>-1.4763412530763631E-2</v>
      </c>
      <c r="AY98" s="151">
        <f t="shared" si="49"/>
        <v>-1.4615189794119354E-2</v>
      </c>
      <c r="AZ98" s="151">
        <f t="shared" si="50"/>
        <v>-9.800844772904771E-4</v>
      </c>
      <c r="BA98" s="159"/>
      <c r="BB98" s="147"/>
      <c r="BC98" s="150">
        <f>(O98-(MAX($O$3:O98)))/(MAX($O$3:O98))</f>
        <v>-0.20694909608268558</v>
      </c>
      <c r="BD98" s="151">
        <f>(P98-(MAX($P$3:P98)))/(MAX($P$3:P98))</f>
        <v>-0.20093850599622129</v>
      </c>
      <c r="BE98" s="151">
        <f>(Q98-(MAX($Q$3:Q98)))/(MAX($Q$3:Q98))</f>
        <v>-0.12864192666984786</v>
      </c>
      <c r="BF98" s="152">
        <f>(R98-(MAX($R$3:R98)))/(MAX($R$3:R98))</f>
        <v>-0.24271719841750641</v>
      </c>
      <c r="BG98" s="147"/>
      <c r="BH98" s="150">
        <f t="shared" si="51"/>
        <v>0</v>
      </c>
      <c r="BI98" s="151">
        <f t="shared" si="52"/>
        <v>0</v>
      </c>
      <c r="BJ98" s="151">
        <f t="shared" si="60"/>
        <v>0</v>
      </c>
      <c r="BK98" s="152">
        <f t="shared" si="53"/>
        <v>0</v>
      </c>
      <c r="BL98" s="147"/>
      <c r="BM98" s="160">
        <f t="shared" si="63"/>
        <v>456.53345191591808</v>
      </c>
      <c r="BN98" s="161">
        <f t="shared" si="63"/>
        <v>462.07895009403433</v>
      </c>
      <c r="BO98" s="161">
        <f t="shared" si="63"/>
        <v>418.92629322340184</v>
      </c>
      <c r="BP98" s="162">
        <f t="shared" si="63"/>
        <v>335.1674658689742</v>
      </c>
      <c r="BQ98" s="147"/>
      <c r="BR98" s="150">
        <f t="shared" si="55"/>
        <v>0</v>
      </c>
      <c r="BS98" s="151">
        <f t="shared" si="56"/>
        <v>0</v>
      </c>
      <c r="BT98" s="151">
        <f t="shared" si="61"/>
        <v>0</v>
      </c>
      <c r="BU98" s="152">
        <f t="shared" si="57"/>
        <v>0</v>
      </c>
      <c r="BV98" s="147"/>
      <c r="BW98" s="160">
        <f t="shared" si="64"/>
        <v>42.843147458123902</v>
      </c>
      <c r="BX98" s="161">
        <f t="shared" si="64"/>
        <v>43.169722394713219</v>
      </c>
      <c r="BY98" s="161">
        <f t="shared" si="64"/>
        <v>45.827679738788845</v>
      </c>
      <c r="BZ98" s="162">
        <f t="shared" si="64"/>
        <v>43.358563941528523</v>
      </c>
    </row>
    <row r="99" spans="1:78" outlineLevel="1">
      <c r="H99" s="167">
        <f t="shared" si="59"/>
        <v>40421</v>
      </c>
      <c r="I99" s="60"/>
      <c r="J99" s="42">
        <f t="shared" si="62"/>
        <v>-6.3006789900658666E-2</v>
      </c>
      <c r="K99" s="33">
        <f t="shared" si="62"/>
        <v>-6.2919993844365196E-2</v>
      </c>
      <c r="L99" s="33">
        <f t="shared" si="62"/>
        <v>-4.9399991230078988E-2</v>
      </c>
      <c r="M99" s="41">
        <f t="shared" si="62"/>
        <v>-4.5144354929983144E-2</v>
      </c>
      <c r="N99" s="24"/>
      <c r="O99" s="232">
        <v>19340.43</v>
      </c>
      <c r="P99" s="239">
        <v>19729.169999999998</v>
      </c>
      <c r="Q99" s="239">
        <v>19510.78</v>
      </c>
      <c r="R99" s="351">
        <v>14848.54</v>
      </c>
      <c r="S99" s="24"/>
      <c r="T99" s="59">
        <f t="shared" si="39"/>
        <v>0.93404300000000007</v>
      </c>
      <c r="U99" s="58">
        <f t="shared" si="40"/>
        <v>0.97291699999999981</v>
      </c>
      <c r="V99" s="58">
        <f t="shared" si="40"/>
        <v>0.95107799999999987</v>
      </c>
      <c r="W99" s="57">
        <f t="shared" si="41"/>
        <v>0.48485400000000006</v>
      </c>
      <c r="X99" s="24"/>
      <c r="Y99" s="42"/>
      <c r="Z99" s="33"/>
      <c r="AA99" s="33"/>
      <c r="AB99" s="41"/>
      <c r="AC99" s="24"/>
      <c r="AD99" s="42"/>
      <c r="AE99" s="33"/>
      <c r="AF99" s="33"/>
      <c r="AG99" s="41"/>
      <c r="AH99" s="23"/>
      <c r="AI99" s="42">
        <f t="shared" si="42"/>
        <v>-6.3006789900658666E-2</v>
      </c>
      <c r="AJ99" s="33">
        <f t="shared" si="42"/>
        <v>-6.2919993844365196E-2</v>
      </c>
      <c r="AK99" s="33">
        <f t="shared" si="42"/>
        <v>-4.9399991230078988E-2</v>
      </c>
      <c r="AL99" s="41">
        <f t="shared" si="42"/>
        <v>-4.5144354929983144E-2</v>
      </c>
      <c r="AM99" s="33"/>
      <c r="AN99" s="42">
        <f t="shared" si="43"/>
        <v>-6.3006789900658666E-2</v>
      </c>
      <c r="AO99" s="33">
        <f t="shared" si="43"/>
        <v>-6.2919993844365196E-2</v>
      </c>
      <c r="AP99" s="33">
        <f t="shared" si="43"/>
        <v>-4.9399991230078988E-2</v>
      </c>
      <c r="AQ99" s="41">
        <f t="shared" si="43"/>
        <v>-4.5144354929983144E-2</v>
      </c>
      <c r="AR99" s="23"/>
      <c r="AS99" s="56">
        <f t="shared" si="44"/>
        <v>39.698555735857433</v>
      </c>
      <c r="AT99" s="29">
        <f t="shared" si="45"/>
        <v>39.589256253749539</v>
      </c>
      <c r="AU99" s="29">
        <f t="shared" si="46"/>
        <v>24.403591335318815</v>
      </c>
      <c r="AV99" s="55">
        <f t="shared" si="47"/>
        <v>20.380127820442937</v>
      </c>
      <c r="AW99" s="23"/>
      <c r="AX99" s="42">
        <f t="shared" si="48"/>
        <v>-1.7862434970675523E-2</v>
      </c>
      <c r="AY99" s="33">
        <f t="shared" si="49"/>
        <v>-1.7775638914382053E-2</v>
      </c>
      <c r="AZ99" s="33">
        <f t="shared" si="50"/>
        <v>-4.2556363000958441E-3</v>
      </c>
      <c r="BA99" s="54"/>
      <c r="BB99" s="23"/>
      <c r="BC99" s="42">
        <f>(O99-(MAX($O$3:O99)))/(MAX($O$3:O99))</f>
        <v>-0.25691668776633125</v>
      </c>
      <c r="BD99" s="33">
        <f>(P99-(MAX($P$3:P99)))/(MAX($P$3:P99))</f>
        <v>-0.25121545028020825</v>
      </c>
      <c r="BE99" s="33">
        <f>(Q99-(MAX($Q$3:Q99)))/(MAX($Q$3:Q99))</f>
        <v>-0.17168700785061589</v>
      </c>
      <c r="BF99" s="41">
        <f>(R99-(MAX($R$3:R99)))/(MAX($R$3:R99))</f>
        <v>-0.27690424199451852</v>
      </c>
      <c r="BG99" s="23"/>
      <c r="BH99" s="42">
        <f t="shared" si="51"/>
        <v>0</v>
      </c>
      <c r="BI99" s="33">
        <f t="shared" si="52"/>
        <v>0</v>
      </c>
      <c r="BJ99" s="33">
        <f t="shared" si="60"/>
        <v>0</v>
      </c>
      <c r="BK99" s="41">
        <f t="shared" si="53"/>
        <v>0</v>
      </c>
      <c r="BL99" s="23"/>
      <c r="BM99" s="36">
        <f t="shared" si="63"/>
        <v>456.53345191591808</v>
      </c>
      <c r="BN99" s="35">
        <f t="shared" si="63"/>
        <v>462.07895009403433</v>
      </c>
      <c r="BO99" s="35">
        <f t="shared" si="63"/>
        <v>418.92629322340184</v>
      </c>
      <c r="BP99" s="37">
        <f t="shared" si="63"/>
        <v>335.1674658689742</v>
      </c>
      <c r="BQ99" s="23"/>
      <c r="BR99" s="42">
        <f t="shared" si="55"/>
        <v>0</v>
      </c>
      <c r="BS99" s="33">
        <f t="shared" si="56"/>
        <v>0</v>
      </c>
      <c r="BT99" s="33">
        <f t="shared" si="61"/>
        <v>0</v>
      </c>
      <c r="BU99" s="41">
        <f t="shared" si="57"/>
        <v>0</v>
      </c>
      <c r="BV99" s="23"/>
      <c r="BW99" s="36">
        <f t="shared" si="64"/>
        <v>42.843147458123902</v>
      </c>
      <c r="BX99" s="35">
        <f t="shared" si="64"/>
        <v>43.169722394713219</v>
      </c>
      <c r="BY99" s="35">
        <f t="shared" si="64"/>
        <v>45.827679738788845</v>
      </c>
      <c r="BZ99" s="37">
        <f t="shared" si="64"/>
        <v>43.358563941528523</v>
      </c>
    </row>
    <row r="100" spans="1:78" s="64" customFormat="1" outlineLevel="1">
      <c r="A100"/>
      <c r="B100" s="23"/>
      <c r="C100" s="91"/>
      <c r="D100" s="91"/>
      <c r="E100" s="91"/>
      <c r="F100" s="91"/>
      <c r="G100" s="174"/>
      <c r="H100" s="166">
        <f t="shared" si="59"/>
        <v>40451</v>
      </c>
      <c r="I100" s="101"/>
      <c r="J100" s="102">
        <f t="shared" si="62"/>
        <v>0.12117155616498687</v>
      </c>
      <c r="K100" s="103">
        <f t="shared" si="62"/>
        <v>0.12125193305141568</v>
      </c>
      <c r="L100" s="103">
        <f t="shared" si="62"/>
        <v>0.11305647442080735</v>
      </c>
      <c r="M100" s="104">
        <f t="shared" si="62"/>
        <v>8.9245137905814342E-2</v>
      </c>
      <c r="N100" s="100"/>
      <c r="O100" s="231">
        <v>21683.94</v>
      </c>
      <c r="P100" s="238">
        <v>22121.37</v>
      </c>
      <c r="Q100" s="238">
        <v>21716.6</v>
      </c>
      <c r="R100" s="350">
        <v>16173.7</v>
      </c>
      <c r="S100" s="100"/>
      <c r="T100" s="105">
        <f t="shared" si="39"/>
        <v>1.1683939999999999</v>
      </c>
      <c r="U100" s="106">
        <f t="shared" ref="U100:V131" si="65">(P100-$P$3)/$P$3</f>
        <v>1.2121369999999998</v>
      </c>
      <c r="V100" s="106">
        <f t="shared" si="65"/>
        <v>1.1716599999999999</v>
      </c>
      <c r="W100" s="107">
        <f t="shared" si="41"/>
        <v>0.61737000000000009</v>
      </c>
      <c r="X100" s="100"/>
      <c r="Y100" s="102">
        <f>(O100-O97)/O97</f>
        <v>0.10862386390535855</v>
      </c>
      <c r="Z100" s="103">
        <f>(P100-P97)/P97</f>
        <v>0.10896178128737874</v>
      </c>
      <c r="AA100" s="103">
        <f>(Q100-Q97)/Q97</f>
        <v>0.1311660022022646</v>
      </c>
      <c r="AB100" s="104">
        <f>(R100-R97)/R97</f>
        <v>0.11294227098383071</v>
      </c>
      <c r="AC100" s="100"/>
      <c r="AD100" s="102"/>
      <c r="AE100" s="103"/>
      <c r="AF100" s="103"/>
      <c r="AG100" s="104"/>
      <c r="AH100" s="99"/>
      <c r="AI100" s="102">
        <f t="shared" ref="AI100:AL131" si="66">J100-0</f>
        <v>0.12117155616498687</v>
      </c>
      <c r="AJ100" s="103">
        <f t="shared" si="66"/>
        <v>0.12125193305141568</v>
      </c>
      <c r="AK100" s="103">
        <f t="shared" si="66"/>
        <v>0.11305647442080735</v>
      </c>
      <c r="AL100" s="104">
        <f t="shared" si="66"/>
        <v>8.9245137905814342E-2</v>
      </c>
      <c r="AM100" s="103"/>
      <c r="AN100" s="102">
        <f t="shared" ref="AN100:AQ131" si="67">IF(AI100&lt;0,AI100,0)</f>
        <v>0</v>
      </c>
      <c r="AO100" s="103">
        <f t="shared" si="67"/>
        <v>0</v>
      </c>
      <c r="AP100" s="103">
        <f t="shared" si="67"/>
        <v>0</v>
      </c>
      <c r="AQ100" s="104">
        <f t="shared" si="67"/>
        <v>0</v>
      </c>
      <c r="AR100" s="99"/>
      <c r="AS100" s="108">
        <f t="shared" si="44"/>
        <v>0</v>
      </c>
      <c r="AT100" s="109">
        <f t="shared" si="45"/>
        <v>0</v>
      </c>
      <c r="AU100" s="109">
        <f t="shared" si="46"/>
        <v>0</v>
      </c>
      <c r="AV100" s="110">
        <f t="shared" si="47"/>
        <v>0</v>
      </c>
      <c r="AW100" s="99"/>
      <c r="AX100" s="102">
        <f t="shared" si="48"/>
        <v>3.1926418259172529E-2</v>
      </c>
      <c r="AY100" s="103">
        <f t="shared" si="49"/>
        <v>3.2006795145601341E-2</v>
      </c>
      <c r="AZ100" s="103">
        <f t="shared" si="50"/>
        <v>2.3811336514993009E-2</v>
      </c>
      <c r="BA100" s="111"/>
      <c r="BB100" s="99"/>
      <c r="BC100" s="102">
        <f>(O100-(MAX($O$3:O100)))/(MAX($O$3:O100))</f>
        <v>-0.16687612646274472</v>
      </c>
      <c r="BD100" s="103">
        <f>(P100-(MAX($P$3:P100)))/(MAX($P$3:P100))</f>
        <v>-0.16042387618764958</v>
      </c>
      <c r="BE100" s="103">
        <f>(Q100-(MAX($Q$3:Q100)))/(MAX($Q$3:Q100))</f>
        <v>-7.8040861241256643E-2</v>
      </c>
      <c r="BF100" s="104">
        <f>(R100-(MAX($R$3:R100)))/(MAX($R$3:R100))</f>
        <v>-0.21237146135220999</v>
      </c>
      <c r="BG100" s="99"/>
      <c r="BH100" s="102">
        <f t="shared" si="51"/>
        <v>0.10862386390535855</v>
      </c>
      <c r="BI100" s="103">
        <f t="shared" si="52"/>
        <v>0.10896178128737874</v>
      </c>
      <c r="BJ100" s="103">
        <f t="shared" si="60"/>
        <v>0.1311660022022646</v>
      </c>
      <c r="BK100" s="104">
        <f t="shared" si="53"/>
        <v>0.11294227098383071</v>
      </c>
      <c r="BL100" s="99"/>
      <c r="BM100" s="112">
        <f t="shared" ref="BM100:BP115" si="68">BM99*(1+BH100)</f>
        <v>506.1238794650763</v>
      </c>
      <c r="BN100" s="113">
        <f t="shared" si="68"/>
        <v>512.42789559168205</v>
      </c>
      <c r="BO100" s="113">
        <f t="shared" si="68"/>
        <v>473.87518032292905</v>
      </c>
      <c r="BP100" s="114">
        <f t="shared" si="68"/>
        <v>373.02204062411175</v>
      </c>
      <c r="BQ100" s="99"/>
      <c r="BR100" s="102">
        <f t="shared" si="55"/>
        <v>0</v>
      </c>
      <c r="BS100" s="103">
        <f t="shared" si="56"/>
        <v>0</v>
      </c>
      <c r="BT100" s="103">
        <f t="shared" si="61"/>
        <v>0</v>
      </c>
      <c r="BU100" s="104">
        <f t="shared" si="57"/>
        <v>0</v>
      </c>
      <c r="BV100" s="99"/>
      <c r="BW100" s="112">
        <f t="shared" ref="BW100:BZ115" si="69">BW99*(1+BR100)</f>
        <v>42.843147458123902</v>
      </c>
      <c r="BX100" s="113">
        <f t="shared" si="69"/>
        <v>43.169722394713219</v>
      </c>
      <c r="BY100" s="113">
        <f t="shared" si="69"/>
        <v>45.827679738788845</v>
      </c>
      <c r="BZ100" s="114">
        <f t="shared" si="69"/>
        <v>43.358563941528523</v>
      </c>
    </row>
    <row r="101" spans="1:78" outlineLevel="1">
      <c r="H101" s="167">
        <f t="shared" si="59"/>
        <v>40482</v>
      </c>
      <c r="I101" s="60"/>
      <c r="J101" s="42">
        <f t="shared" si="62"/>
        <v>4.0974103414785246E-2</v>
      </c>
      <c r="K101" s="33">
        <f t="shared" si="62"/>
        <v>4.1279088953351417E-2</v>
      </c>
      <c r="L101" s="33">
        <f t="shared" si="62"/>
        <v>3.4494810421520805E-2</v>
      </c>
      <c r="M101" s="41">
        <f t="shared" si="62"/>
        <v>3.8048807632143467E-2</v>
      </c>
      <c r="N101" s="24"/>
      <c r="O101" s="232">
        <v>22572.42</v>
      </c>
      <c r="P101" s="239">
        <v>23034.52</v>
      </c>
      <c r="Q101" s="239">
        <v>22465.71</v>
      </c>
      <c r="R101" s="351">
        <v>16789.09</v>
      </c>
      <c r="S101" s="24"/>
      <c r="T101" s="59">
        <f t="shared" si="39"/>
        <v>1.2572419999999997</v>
      </c>
      <c r="U101" s="58">
        <f t="shared" si="65"/>
        <v>1.3034520000000001</v>
      </c>
      <c r="V101" s="58">
        <f t="shared" si="65"/>
        <v>1.2465709999999999</v>
      </c>
      <c r="W101" s="57">
        <f t="shared" si="41"/>
        <v>0.67890899999999998</v>
      </c>
      <c r="X101" s="24"/>
      <c r="Y101" s="42"/>
      <c r="Z101" s="33"/>
      <c r="AA101" s="33"/>
      <c r="AB101" s="41"/>
      <c r="AC101" s="24"/>
      <c r="AD101" s="42"/>
      <c r="AE101" s="33"/>
      <c r="AF101" s="33"/>
      <c r="AG101" s="41"/>
      <c r="AH101" s="23"/>
      <c r="AI101" s="42">
        <f t="shared" si="66"/>
        <v>4.0974103414785246E-2</v>
      </c>
      <c r="AJ101" s="33">
        <f t="shared" si="66"/>
        <v>4.1279088953351417E-2</v>
      </c>
      <c r="AK101" s="33">
        <f t="shared" si="66"/>
        <v>3.4494810421520805E-2</v>
      </c>
      <c r="AL101" s="41">
        <f t="shared" si="66"/>
        <v>3.8048807632143467E-2</v>
      </c>
      <c r="AM101" s="33"/>
      <c r="AN101" s="42">
        <f t="shared" si="67"/>
        <v>0</v>
      </c>
      <c r="AO101" s="33">
        <f t="shared" si="67"/>
        <v>0</v>
      </c>
      <c r="AP101" s="33">
        <f t="shared" si="67"/>
        <v>0</v>
      </c>
      <c r="AQ101" s="41">
        <f t="shared" si="67"/>
        <v>0</v>
      </c>
      <c r="AR101" s="23"/>
      <c r="AS101" s="56">
        <f t="shared" si="44"/>
        <v>0</v>
      </c>
      <c r="AT101" s="29">
        <f t="shared" si="45"/>
        <v>0</v>
      </c>
      <c r="AU101" s="29">
        <f t="shared" si="46"/>
        <v>0</v>
      </c>
      <c r="AV101" s="55">
        <f t="shared" si="47"/>
        <v>0</v>
      </c>
      <c r="AW101" s="23"/>
      <c r="AX101" s="42">
        <f t="shared" si="48"/>
        <v>2.9252957826417791E-3</v>
      </c>
      <c r="AY101" s="33">
        <f t="shared" si="49"/>
        <v>3.2302813212079506E-3</v>
      </c>
      <c r="AZ101" s="33">
        <f t="shared" si="50"/>
        <v>-3.5539972106226614E-3</v>
      </c>
      <c r="BA101" s="54"/>
      <c r="BB101" s="23"/>
      <c r="BC101" s="42">
        <f>(O101-(MAX($O$3:O101)))/(MAX($O$3:O101))</f>
        <v>-0.13273962271110271</v>
      </c>
      <c r="BD101" s="33">
        <f>(P101-(MAX($P$3:P101)))/(MAX($P$3:P101))</f>
        <v>-0.12576693868968949</v>
      </c>
      <c r="BE101" s="33">
        <f>(Q101-(MAX($Q$3:Q101)))/(MAX($Q$3:Q101))</f>
        <v>-4.6238055533385114E-2</v>
      </c>
      <c r="BF101" s="41">
        <f>(R101-(MAX($R$3:R101)))/(MAX($R$3:R101))</f>
        <v>-0.18240313459961394</v>
      </c>
      <c r="BG101" s="23"/>
      <c r="BH101" s="42">
        <f t="shared" si="51"/>
        <v>0</v>
      </c>
      <c r="BI101" s="33">
        <f t="shared" si="52"/>
        <v>0</v>
      </c>
      <c r="BJ101" s="33">
        <f t="shared" si="60"/>
        <v>0</v>
      </c>
      <c r="BK101" s="41">
        <f t="shared" si="53"/>
        <v>0</v>
      </c>
      <c r="BL101" s="23"/>
      <c r="BM101" s="36">
        <f t="shared" si="68"/>
        <v>506.1238794650763</v>
      </c>
      <c r="BN101" s="35">
        <f t="shared" si="68"/>
        <v>512.42789559168205</v>
      </c>
      <c r="BO101" s="35">
        <f t="shared" si="68"/>
        <v>473.87518032292905</v>
      </c>
      <c r="BP101" s="37">
        <f t="shared" si="68"/>
        <v>373.02204062411175</v>
      </c>
      <c r="BQ101" s="23"/>
      <c r="BR101" s="42">
        <f t="shared" si="55"/>
        <v>0</v>
      </c>
      <c r="BS101" s="33">
        <f t="shared" si="56"/>
        <v>0</v>
      </c>
      <c r="BT101" s="33">
        <f t="shared" si="61"/>
        <v>0</v>
      </c>
      <c r="BU101" s="41">
        <f t="shared" si="57"/>
        <v>0</v>
      </c>
      <c r="BV101" s="23"/>
      <c r="BW101" s="36">
        <f t="shared" si="69"/>
        <v>42.843147458123902</v>
      </c>
      <c r="BX101" s="35">
        <f t="shared" si="69"/>
        <v>43.169722394713219</v>
      </c>
      <c r="BY101" s="35">
        <f t="shared" si="69"/>
        <v>45.827679738788845</v>
      </c>
      <c r="BZ101" s="37">
        <f t="shared" si="69"/>
        <v>43.358563941528523</v>
      </c>
    </row>
    <row r="102" spans="1:78" outlineLevel="1">
      <c r="H102" s="167">
        <f t="shared" si="59"/>
        <v>40512</v>
      </c>
      <c r="I102" s="60"/>
      <c r="J102" s="42">
        <f t="shared" si="62"/>
        <v>3.2515343946284858E-2</v>
      </c>
      <c r="K102" s="33">
        <f t="shared" si="62"/>
        <v>3.2942297039399993E-2</v>
      </c>
      <c r="L102" s="33">
        <f t="shared" si="62"/>
        <v>2.9697258622140232E-2</v>
      </c>
      <c r="M102" s="41">
        <f t="shared" si="62"/>
        <v>1.2865497772662771E-4</v>
      </c>
      <c r="N102" s="24"/>
      <c r="O102" s="232">
        <v>23306.37</v>
      </c>
      <c r="P102" s="239">
        <v>23793.33</v>
      </c>
      <c r="Q102" s="239">
        <v>23132.880000000001</v>
      </c>
      <c r="R102" s="351">
        <v>16791.25</v>
      </c>
      <c r="S102" s="24"/>
      <c r="T102" s="59">
        <f t="shared" si="39"/>
        <v>1.3306369999999998</v>
      </c>
      <c r="U102" s="58">
        <f t="shared" si="65"/>
        <v>1.3793330000000001</v>
      </c>
      <c r="V102" s="58">
        <f t="shared" si="65"/>
        <v>1.313288</v>
      </c>
      <c r="W102" s="57">
        <f t="shared" si="41"/>
        <v>0.67912499999999998</v>
      </c>
      <c r="X102" s="24"/>
      <c r="Y102" s="42"/>
      <c r="Z102" s="33"/>
      <c r="AA102" s="33"/>
      <c r="AB102" s="41"/>
      <c r="AC102" s="24"/>
      <c r="AD102" s="42"/>
      <c r="AE102" s="33"/>
      <c r="AF102" s="33"/>
      <c r="AG102" s="41"/>
      <c r="AH102" s="23"/>
      <c r="AI102" s="42">
        <f t="shared" si="66"/>
        <v>3.2515343946284858E-2</v>
      </c>
      <c r="AJ102" s="33">
        <f t="shared" si="66"/>
        <v>3.2942297039399993E-2</v>
      </c>
      <c r="AK102" s="33">
        <f t="shared" si="66"/>
        <v>2.9697258622140232E-2</v>
      </c>
      <c r="AL102" s="41">
        <f t="shared" si="66"/>
        <v>1.2865497772662771E-4</v>
      </c>
      <c r="AM102" s="33"/>
      <c r="AN102" s="42">
        <f t="shared" si="67"/>
        <v>0</v>
      </c>
      <c r="AO102" s="33">
        <f t="shared" si="67"/>
        <v>0</v>
      </c>
      <c r="AP102" s="33">
        <f t="shared" si="67"/>
        <v>0</v>
      </c>
      <c r="AQ102" s="41">
        <f t="shared" si="67"/>
        <v>0</v>
      </c>
      <c r="AR102" s="23"/>
      <c r="AS102" s="56">
        <f t="shared" si="44"/>
        <v>0</v>
      </c>
      <c r="AT102" s="29">
        <f t="shared" si="45"/>
        <v>0</v>
      </c>
      <c r="AU102" s="29">
        <f t="shared" si="46"/>
        <v>0</v>
      </c>
      <c r="AV102" s="55">
        <f t="shared" si="47"/>
        <v>0</v>
      </c>
      <c r="AW102" s="23"/>
      <c r="AX102" s="42">
        <f t="shared" si="48"/>
        <v>3.238668896855823E-2</v>
      </c>
      <c r="AY102" s="33">
        <f t="shared" si="49"/>
        <v>3.2813642061673365E-2</v>
      </c>
      <c r="AZ102" s="33">
        <f t="shared" si="50"/>
        <v>2.9568603644413605E-2</v>
      </c>
      <c r="BA102" s="54"/>
      <c r="BB102" s="23"/>
      <c r="BC102" s="42">
        <f>(O102-(MAX($O$3:O102)))/(MAX($O$3:O102))</f>
        <v>-0.10454035325256938</v>
      </c>
      <c r="BD102" s="33">
        <f>(P102-(MAX($P$3:P102)))/(MAX($P$3:P102))</f>
        <v>-9.6967693502341204E-2</v>
      </c>
      <c r="BE102" s="33">
        <f>(Q102-(MAX($Q$3:Q102)))/(MAX($Q$3:Q102))</f>
        <v>-1.7913940404604707E-2</v>
      </c>
      <c r="BF102" s="41">
        <f>(R102-(MAX($R$3:R102)))/(MAX($R$3:R102))</f>
        <v>-0.18229794669310651</v>
      </c>
      <c r="BG102" s="23"/>
      <c r="BH102" s="42">
        <f t="shared" si="51"/>
        <v>0</v>
      </c>
      <c r="BI102" s="33">
        <f t="shared" si="52"/>
        <v>0</v>
      </c>
      <c r="BJ102" s="33">
        <f t="shared" si="60"/>
        <v>0</v>
      </c>
      <c r="BK102" s="41">
        <f t="shared" si="53"/>
        <v>0</v>
      </c>
      <c r="BL102" s="23"/>
      <c r="BM102" s="36">
        <f t="shared" si="68"/>
        <v>506.1238794650763</v>
      </c>
      <c r="BN102" s="35">
        <f t="shared" si="68"/>
        <v>512.42789559168205</v>
      </c>
      <c r="BO102" s="35">
        <f t="shared" si="68"/>
        <v>473.87518032292905</v>
      </c>
      <c r="BP102" s="37">
        <f t="shared" si="68"/>
        <v>373.02204062411175</v>
      </c>
      <c r="BQ102" s="23"/>
      <c r="BR102" s="42">
        <f t="shared" si="55"/>
        <v>0</v>
      </c>
      <c r="BS102" s="33">
        <f t="shared" si="56"/>
        <v>0</v>
      </c>
      <c r="BT102" s="33">
        <f t="shared" si="61"/>
        <v>0</v>
      </c>
      <c r="BU102" s="41">
        <f t="shared" si="57"/>
        <v>0</v>
      </c>
      <c r="BV102" s="23"/>
      <c r="BW102" s="36">
        <f t="shared" si="69"/>
        <v>42.843147458123902</v>
      </c>
      <c r="BX102" s="35">
        <f t="shared" si="69"/>
        <v>43.169722394713219</v>
      </c>
      <c r="BY102" s="35">
        <f t="shared" si="69"/>
        <v>45.827679738788845</v>
      </c>
      <c r="BZ102" s="37">
        <f t="shared" si="69"/>
        <v>43.358563941528523</v>
      </c>
    </row>
    <row r="103" spans="1:78" s="40" customFormat="1" ht="15.75" outlineLevel="1" thickBot="1">
      <c r="A103"/>
      <c r="B103" s="23"/>
      <c r="C103" s="91"/>
      <c r="D103" s="91"/>
      <c r="E103" s="91"/>
      <c r="F103" s="91"/>
      <c r="G103" s="174"/>
      <c r="H103" s="168">
        <f t="shared" si="59"/>
        <v>40543</v>
      </c>
      <c r="I103" s="53"/>
      <c r="J103" s="45">
        <f t="shared" si="62"/>
        <v>9.2817972082310574E-2</v>
      </c>
      <c r="K103" s="44">
        <f t="shared" si="62"/>
        <v>9.2432627127014166E-2</v>
      </c>
      <c r="L103" s="44">
        <f t="shared" si="62"/>
        <v>6.5536154598994978E-2</v>
      </c>
      <c r="M103" s="43">
        <f t="shared" si="62"/>
        <v>6.6831236507109315E-2</v>
      </c>
      <c r="N103" s="38"/>
      <c r="O103" s="233">
        <v>25469.62</v>
      </c>
      <c r="P103" s="240">
        <v>25992.61</v>
      </c>
      <c r="Q103" s="240">
        <v>24648.92</v>
      </c>
      <c r="R103" s="352">
        <v>17913.43</v>
      </c>
      <c r="S103" s="38"/>
      <c r="T103" s="52">
        <f t="shared" si="39"/>
        <v>1.5469619999999999</v>
      </c>
      <c r="U103" s="51">
        <f t="shared" si="65"/>
        <v>1.599261</v>
      </c>
      <c r="V103" s="51">
        <f t="shared" si="65"/>
        <v>1.4648919999999999</v>
      </c>
      <c r="W103" s="50">
        <f t="shared" si="41"/>
        <v>0.79134300000000002</v>
      </c>
      <c r="X103" s="38"/>
      <c r="Y103" s="45">
        <f>(O103-O100)/O100</f>
        <v>0.17458450816595142</v>
      </c>
      <c r="Z103" s="44">
        <f>(P103-P100)/P100</f>
        <v>0.17500001130128928</v>
      </c>
      <c r="AA103" s="44">
        <f>(Q103-Q100)/Q100</f>
        <v>0.13502666163211552</v>
      </c>
      <c r="AB103" s="43">
        <f>(R103-R100)/R100</f>
        <v>0.10756536846856313</v>
      </c>
      <c r="AC103" s="38"/>
      <c r="AD103" s="181">
        <f>(O103-O91)/O91</f>
        <v>0.26470583853929502</v>
      </c>
      <c r="AE103" s="182">
        <f>(P103-P91)/P91</f>
        <v>0.26708479353564041</v>
      </c>
      <c r="AF103" s="182">
        <f>(Q103-Q91)/Q91</f>
        <v>0.26640008590319336</v>
      </c>
      <c r="AG103" s="183">
        <f>(R103-R91)/R91</f>
        <v>0.15063346591025883</v>
      </c>
      <c r="AH103" s="39"/>
      <c r="AI103" s="45">
        <f t="shared" si="66"/>
        <v>9.2817972082310574E-2</v>
      </c>
      <c r="AJ103" s="44">
        <f t="shared" si="66"/>
        <v>9.2432627127014166E-2</v>
      </c>
      <c r="AK103" s="44">
        <f t="shared" si="66"/>
        <v>6.5536154598994978E-2</v>
      </c>
      <c r="AL103" s="43">
        <f t="shared" si="66"/>
        <v>6.6831236507109315E-2</v>
      </c>
      <c r="AM103" s="44"/>
      <c r="AN103" s="45">
        <f t="shared" si="67"/>
        <v>0</v>
      </c>
      <c r="AO103" s="44">
        <f t="shared" si="67"/>
        <v>0</v>
      </c>
      <c r="AP103" s="44">
        <f t="shared" si="67"/>
        <v>0</v>
      </c>
      <c r="AQ103" s="43">
        <f t="shared" si="67"/>
        <v>0</v>
      </c>
      <c r="AR103" s="39"/>
      <c r="AS103" s="49">
        <f t="shared" si="44"/>
        <v>0</v>
      </c>
      <c r="AT103" s="48">
        <f t="shared" si="45"/>
        <v>0</v>
      </c>
      <c r="AU103" s="48">
        <f t="shared" si="46"/>
        <v>0</v>
      </c>
      <c r="AV103" s="47">
        <f t="shared" si="47"/>
        <v>0</v>
      </c>
      <c r="AW103" s="39"/>
      <c r="AX103" s="45">
        <f t="shared" si="48"/>
        <v>2.5986735575201259E-2</v>
      </c>
      <c r="AY103" s="44">
        <f t="shared" si="49"/>
        <v>2.5601390619904851E-2</v>
      </c>
      <c r="AZ103" s="44">
        <f t="shared" si="50"/>
        <v>-1.2950819081143372E-3</v>
      </c>
      <c r="BA103" s="46"/>
      <c r="BB103" s="39"/>
      <c r="BC103" s="45">
        <f>(O103-(MAX($O$3:O103)))/(MAX($O$3:O103))</f>
        <v>-2.1425604759930699E-2</v>
      </c>
      <c r="BD103" s="44">
        <f>(P103-(MAX($P$3:P103)))/(MAX($P$3:P103))</f>
        <v>-1.3498045032195592E-2</v>
      </c>
      <c r="BE103" s="44">
        <f>(Q103-(MAX($Q$3:Q103)))/(MAX($Q$3:Q103))</f>
        <v>0</v>
      </c>
      <c r="BF103" s="43">
        <f>(R103-(MAX($R$3:R103)))/(MAX($R$3:R103))</f>
        <v>-0.12764990737620455</v>
      </c>
      <c r="BG103" s="39"/>
      <c r="BH103" s="45">
        <f t="shared" si="51"/>
        <v>0.17458450816595142</v>
      </c>
      <c r="BI103" s="44">
        <f t="shared" si="52"/>
        <v>0.17500001130128928</v>
      </c>
      <c r="BJ103" s="44">
        <f t="shared" si="60"/>
        <v>0.13502666163211552</v>
      </c>
      <c r="BK103" s="43">
        <f t="shared" si="53"/>
        <v>0.10756536846856313</v>
      </c>
      <c r="BL103" s="39"/>
      <c r="BM103" s="63">
        <f t="shared" si="68"/>
        <v>594.48526803252992</v>
      </c>
      <c r="BN103" s="62">
        <f t="shared" si="68"/>
        <v>602.10278311132231</v>
      </c>
      <c r="BO103" s="62">
        <f t="shared" si="68"/>
        <v>537.86096395225093</v>
      </c>
      <c r="BP103" s="61">
        <f t="shared" si="68"/>
        <v>413.14629387073967</v>
      </c>
      <c r="BQ103" s="39"/>
      <c r="BR103" s="45">
        <f t="shared" si="55"/>
        <v>0</v>
      </c>
      <c r="BS103" s="44">
        <f t="shared" si="56"/>
        <v>0</v>
      </c>
      <c r="BT103" s="44">
        <f t="shared" si="61"/>
        <v>0</v>
      </c>
      <c r="BU103" s="43">
        <f t="shared" si="57"/>
        <v>0</v>
      </c>
      <c r="BV103" s="39"/>
      <c r="BW103" s="63">
        <f t="shared" si="69"/>
        <v>42.843147458123902</v>
      </c>
      <c r="BX103" s="62">
        <f t="shared" si="69"/>
        <v>43.169722394713219</v>
      </c>
      <c r="BY103" s="62">
        <f t="shared" si="69"/>
        <v>45.827679738788845</v>
      </c>
      <c r="BZ103" s="61">
        <f t="shared" si="69"/>
        <v>43.358563941528523</v>
      </c>
    </row>
    <row r="104" spans="1:78" outlineLevel="1">
      <c r="H104" s="167">
        <f t="shared" si="59"/>
        <v>40574</v>
      </c>
      <c r="I104" s="60"/>
      <c r="J104" s="42">
        <f t="shared" si="62"/>
        <v>1.2133278784685508E-2</v>
      </c>
      <c r="K104" s="33">
        <f t="shared" si="62"/>
        <v>1.2370054411619202E-2</v>
      </c>
      <c r="L104" s="33">
        <f t="shared" si="62"/>
        <v>1.9984648414616224E-2</v>
      </c>
      <c r="M104" s="41">
        <f t="shared" si="62"/>
        <v>2.3701770124426202E-2</v>
      </c>
      <c r="N104" s="24"/>
      <c r="O104" s="232">
        <v>25778.65</v>
      </c>
      <c r="P104" s="239">
        <v>26314.14</v>
      </c>
      <c r="Q104" s="239">
        <v>25141.52</v>
      </c>
      <c r="R104" s="351">
        <v>18338.009999999998</v>
      </c>
      <c r="S104" s="24"/>
      <c r="T104" s="59">
        <f t="shared" si="39"/>
        <v>1.5778650000000001</v>
      </c>
      <c r="U104" s="58">
        <f t="shared" si="65"/>
        <v>1.6314139999999999</v>
      </c>
      <c r="V104" s="58">
        <f t="shared" si="65"/>
        <v>1.5141519999999999</v>
      </c>
      <c r="W104" s="57">
        <f t="shared" si="41"/>
        <v>0.83380099999999979</v>
      </c>
      <c r="X104" s="24"/>
      <c r="Y104" s="42"/>
      <c r="Z104" s="33"/>
      <c r="AA104" s="33"/>
      <c r="AB104" s="41"/>
      <c r="AC104" s="24"/>
      <c r="AD104" s="42"/>
      <c r="AE104" s="33"/>
      <c r="AF104" s="33"/>
      <c r="AG104" s="41"/>
      <c r="AH104" s="23"/>
      <c r="AI104" s="42">
        <f t="shared" si="66"/>
        <v>1.2133278784685508E-2</v>
      </c>
      <c r="AJ104" s="33">
        <f t="shared" si="66"/>
        <v>1.2370054411619202E-2</v>
      </c>
      <c r="AK104" s="33">
        <f t="shared" si="66"/>
        <v>1.9984648414616224E-2</v>
      </c>
      <c r="AL104" s="41">
        <f t="shared" si="66"/>
        <v>2.3701770124426202E-2</v>
      </c>
      <c r="AM104" s="33"/>
      <c r="AN104" s="42">
        <f t="shared" si="67"/>
        <v>0</v>
      </c>
      <c r="AO104" s="33">
        <f t="shared" si="67"/>
        <v>0</v>
      </c>
      <c r="AP104" s="33">
        <f t="shared" si="67"/>
        <v>0</v>
      </c>
      <c r="AQ104" s="41">
        <f t="shared" si="67"/>
        <v>0</v>
      </c>
      <c r="AR104" s="23"/>
      <c r="AS104" s="56">
        <f t="shared" si="44"/>
        <v>0</v>
      </c>
      <c r="AT104" s="29">
        <f t="shared" si="45"/>
        <v>0</v>
      </c>
      <c r="AU104" s="29">
        <f t="shared" si="46"/>
        <v>0</v>
      </c>
      <c r="AV104" s="55">
        <f t="shared" si="47"/>
        <v>0</v>
      </c>
      <c r="AW104" s="23"/>
      <c r="AX104" s="42">
        <f t="shared" si="48"/>
        <v>-1.1568491339740694E-2</v>
      </c>
      <c r="AY104" s="33">
        <f t="shared" si="49"/>
        <v>-1.1331715712807E-2</v>
      </c>
      <c r="AZ104" s="33">
        <f t="shared" si="50"/>
        <v>-3.7171217098099785E-3</v>
      </c>
      <c r="BA104" s="54"/>
      <c r="BB104" s="23"/>
      <c r="BC104" s="42">
        <f>(O104-(MAX($O$3:O104)))/(MAX($O$3:O104))</f>
        <v>-9.5522888109278829E-3</v>
      </c>
      <c r="BD104" s="33">
        <f>(P104-(MAX($P$3:P104)))/(MAX($P$3:P104))</f>
        <v>-1.2949621720750814E-3</v>
      </c>
      <c r="BE104" s="33">
        <f>(Q104-(MAX($Q$3:Q104)))/(MAX($Q$3:Q104))</f>
        <v>0</v>
      </c>
      <c r="BF104" s="41">
        <f>(R104-(MAX($R$3:R104)))/(MAX($R$3:R104))</f>
        <v>-0.10697366601281354</v>
      </c>
      <c r="BG104" s="23"/>
      <c r="BH104" s="42">
        <f t="shared" si="51"/>
        <v>0</v>
      </c>
      <c r="BI104" s="33">
        <f t="shared" si="52"/>
        <v>0</v>
      </c>
      <c r="BJ104" s="33">
        <f t="shared" si="60"/>
        <v>0</v>
      </c>
      <c r="BK104" s="41">
        <f t="shared" si="53"/>
        <v>0</v>
      </c>
      <c r="BL104" s="23"/>
      <c r="BM104" s="36">
        <f t="shared" si="68"/>
        <v>594.48526803252992</v>
      </c>
      <c r="BN104" s="35">
        <f t="shared" si="68"/>
        <v>602.10278311132231</v>
      </c>
      <c r="BO104" s="35">
        <f t="shared" si="68"/>
        <v>537.86096395225093</v>
      </c>
      <c r="BP104" s="37">
        <f t="shared" si="68"/>
        <v>413.14629387073967</v>
      </c>
      <c r="BQ104" s="23"/>
      <c r="BR104" s="42">
        <f t="shared" si="55"/>
        <v>0</v>
      </c>
      <c r="BS104" s="33">
        <f t="shared" si="56"/>
        <v>0</v>
      </c>
      <c r="BT104" s="33">
        <f t="shared" si="61"/>
        <v>0</v>
      </c>
      <c r="BU104" s="41">
        <f t="shared" si="57"/>
        <v>0</v>
      </c>
      <c r="BV104" s="23"/>
      <c r="BW104" s="36">
        <f t="shared" si="69"/>
        <v>42.843147458123902</v>
      </c>
      <c r="BX104" s="35">
        <f t="shared" si="69"/>
        <v>43.169722394713219</v>
      </c>
      <c r="BY104" s="35">
        <f t="shared" si="69"/>
        <v>45.827679738788845</v>
      </c>
      <c r="BZ104" s="37">
        <f t="shared" si="69"/>
        <v>43.358563941528523</v>
      </c>
    </row>
    <row r="105" spans="1:78" outlineLevel="1">
      <c r="H105" s="167">
        <f t="shared" si="59"/>
        <v>40602</v>
      </c>
      <c r="I105" s="60"/>
      <c r="J105" s="42">
        <f t="shared" si="62"/>
        <v>4.3456503734679686E-2</v>
      </c>
      <c r="K105" s="33">
        <f t="shared" si="62"/>
        <v>4.3499426544055808E-2</v>
      </c>
      <c r="L105" s="33">
        <f t="shared" si="62"/>
        <v>4.654173653780691E-2</v>
      </c>
      <c r="M105" s="41">
        <f t="shared" si="62"/>
        <v>3.4258897230397434E-2</v>
      </c>
      <c r="N105" s="24"/>
      <c r="O105" s="232">
        <v>26898.9</v>
      </c>
      <c r="P105" s="239">
        <v>27458.79</v>
      </c>
      <c r="Q105" s="239">
        <v>26311.65</v>
      </c>
      <c r="R105" s="351">
        <v>18966.25</v>
      </c>
      <c r="S105" s="24"/>
      <c r="T105" s="59">
        <f t="shared" si="39"/>
        <v>1.6898900000000001</v>
      </c>
      <c r="U105" s="58">
        <f t="shared" si="65"/>
        <v>1.7458790000000002</v>
      </c>
      <c r="V105" s="58">
        <f t="shared" si="65"/>
        <v>1.6311650000000002</v>
      </c>
      <c r="W105" s="57">
        <f t="shared" si="41"/>
        <v>0.89662500000000001</v>
      </c>
      <c r="X105" s="24"/>
      <c r="Y105" s="42"/>
      <c r="Z105" s="33"/>
      <c r="AA105" s="33"/>
      <c r="AB105" s="41"/>
      <c r="AC105" s="24"/>
      <c r="AD105" s="42"/>
      <c r="AE105" s="33"/>
      <c r="AF105" s="33"/>
      <c r="AG105" s="41"/>
      <c r="AH105" s="23"/>
      <c r="AI105" s="42">
        <f t="shared" si="66"/>
        <v>4.3456503734679686E-2</v>
      </c>
      <c r="AJ105" s="33">
        <f t="shared" si="66"/>
        <v>4.3499426544055808E-2</v>
      </c>
      <c r="AK105" s="33">
        <f t="shared" si="66"/>
        <v>4.654173653780691E-2</v>
      </c>
      <c r="AL105" s="41">
        <f t="shared" si="66"/>
        <v>3.4258897230397434E-2</v>
      </c>
      <c r="AM105" s="33"/>
      <c r="AN105" s="42">
        <f t="shared" si="67"/>
        <v>0</v>
      </c>
      <c r="AO105" s="33">
        <f t="shared" si="67"/>
        <v>0</v>
      </c>
      <c r="AP105" s="33">
        <f t="shared" si="67"/>
        <v>0</v>
      </c>
      <c r="AQ105" s="41">
        <f t="shared" si="67"/>
        <v>0</v>
      </c>
      <c r="AR105" s="23"/>
      <c r="AS105" s="56">
        <f t="shared" si="44"/>
        <v>0</v>
      </c>
      <c r="AT105" s="29">
        <f t="shared" si="45"/>
        <v>0</v>
      </c>
      <c r="AU105" s="29">
        <f t="shared" si="46"/>
        <v>0</v>
      </c>
      <c r="AV105" s="55">
        <f t="shared" si="47"/>
        <v>0</v>
      </c>
      <c r="AW105" s="23"/>
      <c r="AX105" s="42">
        <f t="shared" si="48"/>
        <v>9.1976065042822519E-3</v>
      </c>
      <c r="AY105" s="33">
        <f t="shared" si="49"/>
        <v>9.2405293136583744E-3</v>
      </c>
      <c r="AZ105" s="33">
        <f t="shared" si="50"/>
        <v>1.2282839307409477E-2</v>
      </c>
      <c r="BA105" s="54"/>
      <c r="BB105" s="23"/>
      <c r="BC105" s="42">
        <f>(O105-(MAX($O$3:O105)))/(MAX($O$3:O105))</f>
        <v>0</v>
      </c>
      <c r="BD105" s="33">
        <f>(P105-(MAX($P$3:P105)))/(MAX($P$3:P105))</f>
        <v>0</v>
      </c>
      <c r="BE105" s="33">
        <f>(Q105-(MAX($Q$3:Q105)))/(MAX($Q$3:Q105))</f>
        <v>0</v>
      </c>
      <c r="BF105" s="41">
        <f>(R105-(MAX($R$3:R105)))/(MAX($R$3:R105))</f>
        <v>-7.6379568612707879E-2</v>
      </c>
      <c r="BG105" s="23"/>
      <c r="BH105" s="42">
        <f t="shared" si="51"/>
        <v>0</v>
      </c>
      <c r="BI105" s="33">
        <f t="shared" si="52"/>
        <v>0</v>
      </c>
      <c r="BJ105" s="33">
        <f t="shared" si="60"/>
        <v>0</v>
      </c>
      <c r="BK105" s="41">
        <f t="shared" si="53"/>
        <v>0</v>
      </c>
      <c r="BL105" s="23"/>
      <c r="BM105" s="36">
        <f t="shared" si="68"/>
        <v>594.48526803252992</v>
      </c>
      <c r="BN105" s="35">
        <f t="shared" si="68"/>
        <v>602.10278311132231</v>
      </c>
      <c r="BO105" s="35">
        <f t="shared" si="68"/>
        <v>537.86096395225093</v>
      </c>
      <c r="BP105" s="37">
        <f t="shared" si="68"/>
        <v>413.14629387073967</v>
      </c>
      <c r="BQ105" s="23"/>
      <c r="BR105" s="42">
        <f t="shared" si="55"/>
        <v>0</v>
      </c>
      <c r="BS105" s="33">
        <f t="shared" si="56"/>
        <v>0</v>
      </c>
      <c r="BT105" s="33">
        <f t="shared" si="61"/>
        <v>0</v>
      </c>
      <c r="BU105" s="41">
        <f t="shared" si="57"/>
        <v>0</v>
      </c>
      <c r="BV105" s="23"/>
      <c r="BW105" s="36">
        <f t="shared" si="69"/>
        <v>42.843147458123902</v>
      </c>
      <c r="BX105" s="35">
        <f t="shared" si="69"/>
        <v>43.169722394713219</v>
      </c>
      <c r="BY105" s="35">
        <f t="shared" si="69"/>
        <v>45.827679738788845</v>
      </c>
      <c r="BZ105" s="37">
        <f t="shared" si="69"/>
        <v>43.358563941528523</v>
      </c>
    </row>
    <row r="106" spans="1:78" s="64" customFormat="1" outlineLevel="1">
      <c r="A106"/>
      <c r="B106" s="23"/>
      <c r="C106" s="91"/>
      <c r="D106" s="91"/>
      <c r="E106" s="91"/>
      <c r="F106" s="91"/>
      <c r="G106" s="174"/>
      <c r="H106" s="166">
        <f t="shared" si="59"/>
        <v>40633</v>
      </c>
      <c r="I106" s="101"/>
      <c r="J106" s="102">
        <f t="shared" si="62"/>
        <v>2.2020231310573957E-2</v>
      </c>
      <c r="K106" s="103">
        <f t="shared" si="62"/>
        <v>2.2950756388027349E-2</v>
      </c>
      <c r="L106" s="103">
        <f t="shared" si="62"/>
        <v>2.4514616149120094E-2</v>
      </c>
      <c r="M106" s="104">
        <f t="shared" si="62"/>
        <v>3.9754827654392422E-4</v>
      </c>
      <c r="N106" s="100"/>
      <c r="O106" s="231">
        <v>27491.22</v>
      </c>
      <c r="P106" s="238">
        <v>28088.99</v>
      </c>
      <c r="Q106" s="238">
        <v>26956.67</v>
      </c>
      <c r="R106" s="350">
        <v>18973.79</v>
      </c>
      <c r="S106" s="100"/>
      <c r="T106" s="105">
        <f t="shared" si="39"/>
        <v>1.7491220000000001</v>
      </c>
      <c r="U106" s="106">
        <f t="shared" si="65"/>
        <v>1.8088990000000003</v>
      </c>
      <c r="V106" s="106">
        <f t="shared" si="65"/>
        <v>1.6956669999999998</v>
      </c>
      <c r="W106" s="107">
        <f t="shared" si="41"/>
        <v>0.89737900000000004</v>
      </c>
      <c r="X106" s="100"/>
      <c r="Y106" s="102">
        <f>(O106-O103)/O103</f>
        <v>7.9372994178947401E-2</v>
      </c>
      <c r="Z106" s="103">
        <f>(P106-P103)/P103</f>
        <v>8.0652924042641391E-2</v>
      </c>
      <c r="AA106" s="103">
        <f>(Q106-Q103)/Q103</f>
        <v>9.3624791674442542E-2</v>
      </c>
      <c r="AB106" s="104">
        <f>(R106-R103)/R103</f>
        <v>5.919357710946483E-2</v>
      </c>
      <c r="AC106" s="100"/>
      <c r="AD106" s="102"/>
      <c r="AE106" s="103"/>
      <c r="AF106" s="103"/>
      <c r="AG106" s="104"/>
      <c r="AH106" s="99"/>
      <c r="AI106" s="102">
        <f t="shared" si="66"/>
        <v>2.2020231310573957E-2</v>
      </c>
      <c r="AJ106" s="103">
        <f t="shared" si="66"/>
        <v>2.2950756388027349E-2</v>
      </c>
      <c r="AK106" s="103">
        <f t="shared" si="66"/>
        <v>2.4514616149120094E-2</v>
      </c>
      <c r="AL106" s="104">
        <f t="shared" si="66"/>
        <v>3.9754827654392422E-4</v>
      </c>
      <c r="AM106" s="103"/>
      <c r="AN106" s="102">
        <f t="shared" si="67"/>
        <v>0</v>
      </c>
      <c r="AO106" s="103">
        <f t="shared" si="67"/>
        <v>0</v>
      </c>
      <c r="AP106" s="103">
        <f t="shared" si="67"/>
        <v>0</v>
      </c>
      <c r="AQ106" s="104">
        <f t="shared" si="67"/>
        <v>0</v>
      </c>
      <c r="AR106" s="99"/>
      <c r="AS106" s="108">
        <f t="shared" si="44"/>
        <v>0</v>
      </c>
      <c r="AT106" s="109">
        <f t="shared" si="45"/>
        <v>0</v>
      </c>
      <c r="AU106" s="109">
        <f t="shared" si="46"/>
        <v>0</v>
      </c>
      <c r="AV106" s="110">
        <f t="shared" si="47"/>
        <v>0</v>
      </c>
      <c r="AW106" s="99"/>
      <c r="AX106" s="102">
        <f t="shared" si="48"/>
        <v>2.1622683034030032E-2</v>
      </c>
      <c r="AY106" s="103">
        <f t="shared" si="49"/>
        <v>2.2553208111483425E-2</v>
      </c>
      <c r="AZ106" s="103">
        <f t="shared" si="50"/>
        <v>2.411706787257617E-2</v>
      </c>
      <c r="BA106" s="111"/>
      <c r="BB106" s="99"/>
      <c r="BC106" s="102">
        <f>(O106-(MAX($O$3:O106)))/(MAX($O$3:O106))</f>
        <v>0</v>
      </c>
      <c r="BD106" s="103">
        <f>(P106-(MAX($P$3:P106)))/(MAX($P$3:P106))</f>
        <v>0</v>
      </c>
      <c r="BE106" s="103">
        <f>(Q106-(MAX($Q$3:Q106)))/(MAX($Q$3:Q106))</f>
        <v>0</v>
      </c>
      <c r="BF106" s="104">
        <f>(R106-(MAX($R$3:R106)))/(MAX($R$3:R106))</f>
        <v>-7.601238490202912E-2</v>
      </c>
      <c r="BG106" s="99"/>
      <c r="BH106" s="102">
        <f t="shared" si="51"/>
        <v>7.9372994178947401E-2</v>
      </c>
      <c r="BI106" s="103">
        <f t="shared" si="52"/>
        <v>8.0652924042641391E-2</v>
      </c>
      <c r="BJ106" s="103">
        <f t="shared" si="60"/>
        <v>9.3624791674442542E-2</v>
      </c>
      <c r="BK106" s="104">
        <f t="shared" si="53"/>
        <v>5.919357710946483E-2</v>
      </c>
      <c r="BL106" s="99"/>
      <c r="BM106" s="112">
        <f t="shared" si="68"/>
        <v>641.67134375154592</v>
      </c>
      <c r="BN106" s="113">
        <f t="shared" si="68"/>
        <v>650.66413314346278</v>
      </c>
      <c r="BO106" s="113">
        <f t="shared" si="68"/>
        <v>588.21808465209529</v>
      </c>
      <c r="BP106" s="114">
        <f t="shared" si="68"/>
        <v>437.60190087446693</v>
      </c>
      <c r="BQ106" s="99"/>
      <c r="BR106" s="102">
        <f t="shared" si="55"/>
        <v>0</v>
      </c>
      <c r="BS106" s="103">
        <f t="shared" si="56"/>
        <v>0</v>
      </c>
      <c r="BT106" s="103">
        <f t="shared" si="61"/>
        <v>0</v>
      </c>
      <c r="BU106" s="104">
        <f t="shared" si="57"/>
        <v>0</v>
      </c>
      <c r="BV106" s="99"/>
      <c r="BW106" s="112">
        <f t="shared" si="69"/>
        <v>42.843147458123902</v>
      </c>
      <c r="BX106" s="113">
        <f t="shared" si="69"/>
        <v>43.169722394713219</v>
      </c>
      <c r="BY106" s="113">
        <f t="shared" si="69"/>
        <v>45.827679738788845</v>
      </c>
      <c r="BZ106" s="114">
        <f t="shared" si="69"/>
        <v>43.358563941528523</v>
      </c>
    </row>
    <row r="107" spans="1:78" outlineLevel="1">
      <c r="H107" s="167">
        <f t="shared" si="59"/>
        <v>40663</v>
      </c>
      <c r="I107" s="60"/>
      <c r="J107" s="42">
        <f t="shared" si="62"/>
        <v>1.9203585726642824E-2</v>
      </c>
      <c r="K107" s="33">
        <f t="shared" si="62"/>
        <v>1.8773191916120924E-2</v>
      </c>
      <c r="L107" s="33">
        <f t="shared" si="62"/>
        <v>2.7150237770466434E-2</v>
      </c>
      <c r="M107" s="41">
        <f t="shared" si="62"/>
        <v>2.9615590770215139E-2</v>
      </c>
      <c r="N107" s="24"/>
      <c r="O107" s="232">
        <v>28019.15</v>
      </c>
      <c r="P107" s="239">
        <v>28616.31</v>
      </c>
      <c r="Q107" s="239">
        <v>27688.55</v>
      </c>
      <c r="R107" s="351">
        <v>19535.71</v>
      </c>
      <c r="S107" s="24"/>
      <c r="T107" s="59">
        <f t="shared" si="39"/>
        <v>1.8019150000000002</v>
      </c>
      <c r="U107" s="58">
        <f t="shared" si="65"/>
        <v>1.861631</v>
      </c>
      <c r="V107" s="58">
        <f t="shared" si="65"/>
        <v>1.7688549999999998</v>
      </c>
      <c r="W107" s="57">
        <f t="shared" si="41"/>
        <v>0.95357099999999995</v>
      </c>
      <c r="X107" s="24"/>
      <c r="Y107" s="42"/>
      <c r="Z107" s="33"/>
      <c r="AA107" s="33"/>
      <c r="AB107" s="41"/>
      <c r="AC107" s="24"/>
      <c r="AD107" s="42"/>
      <c r="AE107" s="33"/>
      <c r="AF107" s="33"/>
      <c r="AG107" s="41"/>
      <c r="AH107" s="23"/>
      <c r="AI107" s="42">
        <f t="shared" si="66"/>
        <v>1.9203585726642824E-2</v>
      </c>
      <c r="AJ107" s="33">
        <f t="shared" si="66"/>
        <v>1.8773191916120924E-2</v>
      </c>
      <c r="AK107" s="33">
        <f t="shared" si="66"/>
        <v>2.7150237770466434E-2</v>
      </c>
      <c r="AL107" s="41">
        <f t="shared" si="66"/>
        <v>2.9615590770215139E-2</v>
      </c>
      <c r="AM107" s="33"/>
      <c r="AN107" s="42">
        <f t="shared" si="67"/>
        <v>0</v>
      </c>
      <c r="AO107" s="33">
        <f t="shared" si="67"/>
        <v>0</v>
      </c>
      <c r="AP107" s="33">
        <f t="shared" si="67"/>
        <v>0</v>
      </c>
      <c r="AQ107" s="41">
        <f t="shared" si="67"/>
        <v>0</v>
      </c>
      <c r="AR107" s="23"/>
      <c r="AS107" s="56">
        <f t="shared" si="44"/>
        <v>0</v>
      </c>
      <c r="AT107" s="29">
        <f t="shared" si="45"/>
        <v>0</v>
      </c>
      <c r="AU107" s="29">
        <f t="shared" si="46"/>
        <v>0</v>
      </c>
      <c r="AV107" s="55">
        <f t="shared" si="47"/>
        <v>0</v>
      </c>
      <c r="AW107" s="23"/>
      <c r="AX107" s="42">
        <f t="shared" si="48"/>
        <v>-1.0412005043572314E-2</v>
      </c>
      <c r="AY107" s="33">
        <f t="shared" si="49"/>
        <v>-1.0842398854094215E-2</v>
      </c>
      <c r="AZ107" s="33">
        <f t="shared" si="50"/>
        <v>-2.4653529997487045E-3</v>
      </c>
      <c r="BA107" s="54"/>
      <c r="BB107" s="23"/>
      <c r="BC107" s="42">
        <f>(O107-(MAX($O$3:O107)))/(MAX($O$3:O107))</f>
        <v>0</v>
      </c>
      <c r="BD107" s="33">
        <f>(P107-(MAX($P$3:P107)))/(MAX($P$3:P107))</f>
        <v>0</v>
      </c>
      <c r="BE107" s="33">
        <f>(Q107-(MAX($Q$3:Q107)))/(MAX($Q$3:Q107))</f>
        <v>0</v>
      </c>
      <c r="BF107" s="41">
        <f>(R107-(MAX($R$3:R107)))/(MAX($R$3:R107))</f>
        <v>-4.8647945816540659E-2</v>
      </c>
      <c r="BG107" s="23"/>
      <c r="BH107" s="42">
        <f t="shared" si="51"/>
        <v>0</v>
      </c>
      <c r="BI107" s="33">
        <f t="shared" si="52"/>
        <v>0</v>
      </c>
      <c r="BJ107" s="33">
        <f t="shared" si="60"/>
        <v>0</v>
      </c>
      <c r="BK107" s="41">
        <f t="shared" si="53"/>
        <v>0</v>
      </c>
      <c r="BL107" s="23"/>
      <c r="BM107" s="36">
        <f t="shared" si="68"/>
        <v>641.67134375154592</v>
      </c>
      <c r="BN107" s="35">
        <f t="shared" si="68"/>
        <v>650.66413314346278</v>
      </c>
      <c r="BO107" s="35">
        <f t="shared" si="68"/>
        <v>588.21808465209529</v>
      </c>
      <c r="BP107" s="37">
        <f t="shared" si="68"/>
        <v>437.60190087446693</v>
      </c>
      <c r="BQ107" s="23"/>
      <c r="BR107" s="42">
        <f t="shared" si="55"/>
        <v>0</v>
      </c>
      <c r="BS107" s="33">
        <f t="shared" si="56"/>
        <v>0</v>
      </c>
      <c r="BT107" s="33">
        <f t="shared" si="61"/>
        <v>0</v>
      </c>
      <c r="BU107" s="41">
        <f t="shared" si="57"/>
        <v>0</v>
      </c>
      <c r="BV107" s="23"/>
      <c r="BW107" s="36">
        <f t="shared" si="69"/>
        <v>42.843147458123902</v>
      </c>
      <c r="BX107" s="35">
        <f t="shared" si="69"/>
        <v>43.169722394713219</v>
      </c>
      <c r="BY107" s="35">
        <f t="shared" si="69"/>
        <v>45.827679738788845</v>
      </c>
      <c r="BZ107" s="37">
        <f t="shared" si="69"/>
        <v>43.358563941528523</v>
      </c>
    </row>
    <row r="108" spans="1:78" outlineLevel="1">
      <c r="H108" s="167">
        <f t="shared" si="59"/>
        <v>40694</v>
      </c>
      <c r="I108" s="60"/>
      <c r="J108" s="42">
        <f t="shared" si="62"/>
        <v>-1.8841756441576596E-2</v>
      </c>
      <c r="K108" s="33">
        <f t="shared" si="62"/>
        <v>-1.7977510028372001E-2</v>
      </c>
      <c r="L108" s="33">
        <f t="shared" si="62"/>
        <v>-1.3469827780797416E-2</v>
      </c>
      <c r="M108" s="41">
        <f t="shared" si="62"/>
        <v>-1.1319783104888348E-2</v>
      </c>
      <c r="N108" s="24"/>
      <c r="O108" s="232">
        <v>27491.22</v>
      </c>
      <c r="P108" s="239">
        <v>28101.86</v>
      </c>
      <c r="Q108" s="239">
        <v>27315.59</v>
      </c>
      <c r="R108" s="351">
        <v>19314.57</v>
      </c>
      <c r="S108" s="24"/>
      <c r="T108" s="59">
        <f t="shared" si="39"/>
        <v>1.7491220000000001</v>
      </c>
      <c r="U108" s="58">
        <f t="shared" si="65"/>
        <v>1.8101860000000001</v>
      </c>
      <c r="V108" s="58">
        <f t="shared" si="65"/>
        <v>1.7315590000000001</v>
      </c>
      <c r="W108" s="57">
        <f t="shared" si="41"/>
        <v>0.93145699999999998</v>
      </c>
      <c r="X108" s="24"/>
      <c r="Y108" s="42"/>
      <c r="Z108" s="33"/>
      <c r="AA108" s="33"/>
      <c r="AB108" s="41"/>
      <c r="AC108" s="24"/>
      <c r="AD108" s="42"/>
      <c r="AE108" s="33"/>
      <c r="AF108" s="33"/>
      <c r="AG108" s="41"/>
      <c r="AH108" s="23"/>
      <c r="AI108" s="42">
        <f t="shared" si="66"/>
        <v>-1.8841756441576596E-2</v>
      </c>
      <c r="AJ108" s="33">
        <f t="shared" si="66"/>
        <v>-1.7977510028372001E-2</v>
      </c>
      <c r="AK108" s="33">
        <f t="shared" si="66"/>
        <v>-1.3469827780797416E-2</v>
      </c>
      <c r="AL108" s="41">
        <f t="shared" si="66"/>
        <v>-1.1319783104888348E-2</v>
      </c>
      <c r="AM108" s="33"/>
      <c r="AN108" s="42">
        <f t="shared" si="67"/>
        <v>-1.8841756441576596E-2</v>
      </c>
      <c r="AO108" s="33">
        <f t="shared" si="67"/>
        <v>-1.7977510028372001E-2</v>
      </c>
      <c r="AP108" s="33">
        <f t="shared" si="67"/>
        <v>-1.3469827780797416E-2</v>
      </c>
      <c r="AQ108" s="41">
        <f t="shared" si="67"/>
        <v>-1.1319783104888348E-2</v>
      </c>
      <c r="AR108" s="23"/>
      <c r="AS108" s="56">
        <f t="shared" si="44"/>
        <v>3.5501178580369315</v>
      </c>
      <c r="AT108" s="29">
        <f t="shared" si="45"/>
        <v>3.2319086682021587</v>
      </c>
      <c r="AU108" s="29">
        <f t="shared" si="46"/>
        <v>1.8143626044434185</v>
      </c>
      <c r="AV108" s="55">
        <f t="shared" si="47"/>
        <v>1.2813748954171569</v>
      </c>
      <c r="AW108" s="23"/>
      <c r="AX108" s="42">
        <f t="shared" si="48"/>
        <v>-7.521973336688248E-3</v>
      </c>
      <c r="AY108" s="33">
        <f t="shared" si="49"/>
        <v>-6.6577269234836534E-3</v>
      </c>
      <c r="AZ108" s="33">
        <f t="shared" si="50"/>
        <v>-2.1500446759090686E-3</v>
      </c>
      <c r="BA108" s="54"/>
      <c r="BB108" s="23"/>
      <c r="BC108" s="42">
        <f>(O108-(MAX($O$3:O108)))/(MAX($O$3:O108))</f>
        <v>-1.8841756441576575E-2</v>
      </c>
      <c r="BD108" s="33">
        <f>(P108-(MAX($P$3:P108)))/(MAX($P$3:P108))</f>
        <v>-1.7977510028371956E-2</v>
      </c>
      <c r="BE108" s="33">
        <f>(Q108-(MAX($Q$3:Q108)))/(MAX($Q$3:Q108))</f>
        <v>-1.3469827780797446E-2</v>
      </c>
      <c r="BF108" s="41">
        <f>(R108-(MAX($R$3:R108)))/(MAX($R$3:R108))</f>
        <v>-5.9417044726287456E-2</v>
      </c>
      <c r="BG108" s="23"/>
      <c r="BH108" s="42">
        <f t="shared" si="51"/>
        <v>0</v>
      </c>
      <c r="BI108" s="33">
        <f t="shared" si="52"/>
        <v>0</v>
      </c>
      <c r="BJ108" s="33">
        <f t="shared" si="60"/>
        <v>0</v>
      </c>
      <c r="BK108" s="41">
        <f t="shared" si="53"/>
        <v>0</v>
      </c>
      <c r="BL108" s="23"/>
      <c r="BM108" s="36">
        <f t="shared" si="68"/>
        <v>641.67134375154592</v>
      </c>
      <c r="BN108" s="35">
        <f t="shared" si="68"/>
        <v>650.66413314346278</v>
      </c>
      <c r="BO108" s="35">
        <f t="shared" si="68"/>
        <v>588.21808465209529</v>
      </c>
      <c r="BP108" s="37">
        <f t="shared" si="68"/>
        <v>437.60190087446693</v>
      </c>
      <c r="BQ108" s="23"/>
      <c r="BR108" s="42">
        <f t="shared" si="55"/>
        <v>0</v>
      </c>
      <c r="BS108" s="33">
        <f t="shared" si="56"/>
        <v>0</v>
      </c>
      <c r="BT108" s="33">
        <f t="shared" si="61"/>
        <v>0</v>
      </c>
      <c r="BU108" s="41">
        <f t="shared" si="57"/>
        <v>0</v>
      </c>
      <c r="BV108" s="23"/>
      <c r="BW108" s="36">
        <f t="shared" si="69"/>
        <v>42.843147458123902</v>
      </c>
      <c r="BX108" s="35">
        <f t="shared" si="69"/>
        <v>43.169722394713219</v>
      </c>
      <c r="BY108" s="35">
        <f t="shared" si="69"/>
        <v>45.827679738788845</v>
      </c>
      <c r="BZ108" s="37">
        <f t="shared" si="69"/>
        <v>43.358563941528523</v>
      </c>
    </row>
    <row r="109" spans="1:78" s="64" customFormat="1" outlineLevel="1">
      <c r="A109"/>
      <c r="B109" s="23"/>
      <c r="C109" s="91"/>
      <c r="D109" s="91"/>
      <c r="E109" s="91"/>
      <c r="F109" s="91"/>
      <c r="G109" s="174"/>
      <c r="H109" s="166">
        <f t="shared" si="59"/>
        <v>40724</v>
      </c>
      <c r="I109" s="101"/>
      <c r="J109" s="102">
        <f t="shared" si="62"/>
        <v>-1.3583245850857129E-2</v>
      </c>
      <c r="K109" s="103">
        <f t="shared" si="62"/>
        <v>-1.3730052032143059E-2</v>
      </c>
      <c r="L109" s="103">
        <f t="shared" si="62"/>
        <v>-2.0356873126298969E-2</v>
      </c>
      <c r="M109" s="104">
        <f t="shared" si="62"/>
        <v>-1.666876352929425E-2</v>
      </c>
      <c r="N109" s="100"/>
      <c r="O109" s="231">
        <v>27117.8</v>
      </c>
      <c r="P109" s="238">
        <v>27716.02</v>
      </c>
      <c r="Q109" s="238">
        <v>26759.53</v>
      </c>
      <c r="R109" s="350">
        <v>18992.62</v>
      </c>
      <c r="S109" s="100"/>
      <c r="T109" s="105">
        <f t="shared" si="39"/>
        <v>1.7117799999999999</v>
      </c>
      <c r="U109" s="106">
        <f t="shared" si="65"/>
        <v>1.7716020000000001</v>
      </c>
      <c r="V109" s="106">
        <f t="shared" si="65"/>
        <v>1.6759529999999998</v>
      </c>
      <c r="W109" s="107">
        <f t="shared" si="41"/>
        <v>0.89926199999999989</v>
      </c>
      <c r="X109" s="100"/>
      <c r="Y109" s="102">
        <f>(O109-O106)/O106</f>
        <v>-1.3583245850857179E-2</v>
      </c>
      <c r="Z109" s="103">
        <f>(P109-P106)/P106</f>
        <v>-1.3278156316763299E-2</v>
      </c>
      <c r="AA109" s="103">
        <f>(Q109-Q106)/Q106</f>
        <v>-7.3132178418179776E-3</v>
      </c>
      <c r="AB109" s="104">
        <f>(R109-R106)/R106</f>
        <v>9.9242165113022271E-4</v>
      </c>
      <c r="AC109" s="100"/>
      <c r="AD109" s="102"/>
      <c r="AE109" s="103"/>
      <c r="AF109" s="103"/>
      <c r="AG109" s="104"/>
      <c r="AH109" s="99"/>
      <c r="AI109" s="102">
        <f t="shared" si="66"/>
        <v>-1.3583245850857129E-2</v>
      </c>
      <c r="AJ109" s="103">
        <f t="shared" si="66"/>
        <v>-1.3730052032143059E-2</v>
      </c>
      <c r="AK109" s="103">
        <f t="shared" si="66"/>
        <v>-2.0356873126298969E-2</v>
      </c>
      <c r="AL109" s="104">
        <f t="shared" si="66"/>
        <v>-1.666876352929425E-2</v>
      </c>
      <c r="AM109" s="103"/>
      <c r="AN109" s="102">
        <f t="shared" si="67"/>
        <v>-1.3583245850857129E-2</v>
      </c>
      <c r="AO109" s="103">
        <f t="shared" si="67"/>
        <v>-1.3730052032143059E-2</v>
      </c>
      <c r="AP109" s="103">
        <f t="shared" si="67"/>
        <v>-2.0356873126298969E-2</v>
      </c>
      <c r="AQ109" s="104">
        <f t="shared" si="67"/>
        <v>-1.666876352929425E-2</v>
      </c>
      <c r="AR109" s="99"/>
      <c r="AS109" s="108">
        <f t="shared" si="44"/>
        <v>1.8450456784482741</v>
      </c>
      <c r="AT109" s="109">
        <f t="shared" si="45"/>
        <v>1.8851432880535572</v>
      </c>
      <c r="AU109" s="109">
        <f t="shared" si="46"/>
        <v>4.1440228348023318</v>
      </c>
      <c r="AV109" s="110">
        <f t="shared" si="47"/>
        <v>2.7784767759553013</v>
      </c>
      <c r="AW109" s="99"/>
      <c r="AX109" s="102">
        <f t="shared" si="48"/>
        <v>3.0855176784371219E-3</v>
      </c>
      <c r="AY109" s="103">
        <f t="shared" si="49"/>
        <v>2.9387114971511918E-3</v>
      </c>
      <c r="AZ109" s="103">
        <f t="shared" si="50"/>
        <v>-3.6881095970047184E-3</v>
      </c>
      <c r="BA109" s="111"/>
      <c r="BB109" s="99"/>
      <c r="BC109" s="102">
        <f>(O109-(MAX($O$3:O109)))/(MAX($O$3:O109))</f>
        <v>-3.2169070082425845E-2</v>
      </c>
      <c r="BD109" s="103">
        <f>(P109-(MAX($P$3:P109)))/(MAX($P$3:P109))</f>
        <v>-3.1460729912417107E-2</v>
      </c>
      <c r="BE109" s="103">
        <f>(Q109-(MAX($Q$3:Q109)))/(MAX($Q$3:Q109))</f>
        <v>-3.3552497331929644E-2</v>
      </c>
      <c r="BF109" s="104">
        <f>(R109-(MAX($R$3:R109)))/(MAX($R$3:R109))</f>
        <v>-7.5095399587429723E-2</v>
      </c>
      <c r="BG109" s="99"/>
      <c r="BH109" s="102">
        <f t="shared" si="51"/>
        <v>-1.3583245850857179E-2</v>
      </c>
      <c r="BI109" s="103">
        <f t="shared" si="52"/>
        <v>-1.3278156316763299E-2</v>
      </c>
      <c r="BJ109" s="103">
        <f t="shared" si="60"/>
        <v>-7.3132178418179776E-3</v>
      </c>
      <c r="BK109" s="104">
        <f t="shared" si="53"/>
        <v>9.9242165113022271E-4</v>
      </c>
      <c r="BL109" s="99"/>
      <c r="BM109" s="112">
        <f t="shared" si="68"/>
        <v>632.95536413391881</v>
      </c>
      <c r="BN109" s="113">
        <f t="shared" si="68"/>
        <v>642.02451307387253</v>
      </c>
      <c r="BO109" s="113">
        <f t="shared" si="68"/>
        <v>583.91631766053763</v>
      </c>
      <c r="BP109" s="114">
        <f t="shared" si="68"/>
        <v>438.03618647547046</v>
      </c>
      <c r="BQ109" s="99"/>
      <c r="BR109" s="102">
        <f t="shared" si="55"/>
        <v>0</v>
      </c>
      <c r="BS109" s="103">
        <f t="shared" si="56"/>
        <v>0</v>
      </c>
      <c r="BT109" s="103">
        <f t="shared" si="61"/>
        <v>0</v>
      </c>
      <c r="BU109" s="104">
        <f t="shared" si="57"/>
        <v>0</v>
      </c>
      <c r="BV109" s="99"/>
      <c r="BW109" s="112">
        <f t="shared" si="69"/>
        <v>42.843147458123902</v>
      </c>
      <c r="BX109" s="113">
        <f t="shared" si="69"/>
        <v>43.169722394713219</v>
      </c>
      <c r="BY109" s="113">
        <f t="shared" si="69"/>
        <v>45.827679738788845</v>
      </c>
      <c r="BZ109" s="114">
        <f t="shared" si="69"/>
        <v>43.358563941528523</v>
      </c>
    </row>
    <row r="110" spans="1:78" outlineLevel="1">
      <c r="H110" s="167">
        <f t="shared" si="59"/>
        <v>40755</v>
      </c>
      <c r="I110" s="60"/>
      <c r="J110" s="42">
        <f t="shared" si="62"/>
        <v>-2.9914299832582203E-2</v>
      </c>
      <c r="K110" s="33">
        <f t="shared" si="62"/>
        <v>-2.9698347742569076E-2</v>
      </c>
      <c r="L110" s="33">
        <f t="shared" si="62"/>
        <v>-3.533283282628652E-2</v>
      </c>
      <c r="M110" s="41">
        <f t="shared" si="62"/>
        <v>-2.0334740546591235E-2</v>
      </c>
      <c r="N110" s="24"/>
      <c r="O110" s="232">
        <v>26306.59</v>
      </c>
      <c r="P110" s="239">
        <v>26892.9</v>
      </c>
      <c r="Q110" s="239">
        <v>25814.04</v>
      </c>
      <c r="R110" s="351">
        <v>18606.41</v>
      </c>
      <c r="S110" s="24"/>
      <c r="T110" s="59">
        <f t="shared" si="39"/>
        <v>1.6306590000000001</v>
      </c>
      <c r="U110" s="58">
        <f t="shared" si="65"/>
        <v>1.6892900000000002</v>
      </c>
      <c r="V110" s="58">
        <f t="shared" si="65"/>
        <v>1.581404</v>
      </c>
      <c r="W110" s="57">
        <f t="shared" si="41"/>
        <v>0.86064099999999999</v>
      </c>
      <c r="X110" s="24"/>
      <c r="Y110" s="42"/>
      <c r="Z110" s="33"/>
      <c r="AA110" s="33"/>
      <c r="AB110" s="41"/>
      <c r="AC110" s="24"/>
      <c r="AD110" s="42"/>
      <c r="AE110" s="33"/>
      <c r="AF110" s="33"/>
      <c r="AG110" s="41"/>
      <c r="AH110" s="23"/>
      <c r="AI110" s="42">
        <f t="shared" si="66"/>
        <v>-2.9914299832582203E-2</v>
      </c>
      <c r="AJ110" s="33">
        <f t="shared" si="66"/>
        <v>-2.9698347742569076E-2</v>
      </c>
      <c r="AK110" s="33">
        <f t="shared" si="66"/>
        <v>-3.533283282628652E-2</v>
      </c>
      <c r="AL110" s="41">
        <f t="shared" si="66"/>
        <v>-2.0334740546591235E-2</v>
      </c>
      <c r="AM110" s="33"/>
      <c r="AN110" s="42">
        <f t="shared" si="67"/>
        <v>-2.9914299832582203E-2</v>
      </c>
      <c r="AO110" s="33">
        <f t="shared" si="67"/>
        <v>-2.9698347742569076E-2</v>
      </c>
      <c r="AP110" s="33">
        <f t="shared" si="67"/>
        <v>-3.533283282628652E-2</v>
      </c>
      <c r="AQ110" s="41">
        <f t="shared" si="67"/>
        <v>-2.0334740546591235E-2</v>
      </c>
      <c r="AR110" s="23"/>
      <c r="AS110" s="56">
        <f t="shared" si="44"/>
        <v>8.9486533447362753</v>
      </c>
      <c r="AT110" s="29">
        <f t="shared" si="45"/>
        <v>8.8199185863855778</v>
      </c>
      <c r="AU110" s="29">
        <f t="shared" si="46"/>
        <v>12.484090755303102</v>
      </c>
      <c r="AV110" s="55">
        <f t="shared" si="47"/>
        <v>4.1350167309718158</v>
      </c>
      <c r="AW110" s="23"/>
      <c r="AX110" s="42">
        <f t="shared" si="48"/>
        <v>-9.5795592859909684E-3</v>
      </c>
      <c r="AY110" s="33">
        <f t="shared" si="49"/>
        <v>-9.3636071959778411E-3</v>
      </c>
      <c r="AZ110" s="33">
        <f t="shared" si="50"/>
        <v>-1.4998092279695285E-2</v>
      </c>
      <c r="BA110" s="54"/>
      <c r="BB110" s="23"/>
      <c r="BC110" s="42">
        <f>(O110-(MAX($O$3:O110)))/(MAX($O$3:O110))</f>
        <v>-6.1121054707227063E-2</v>
      </c>
      <c r="BD110" s="33">
        <f>(P110-(MAX($P$3:P110)))/(MAX($P$3:P110))</f>
        <v>-6.0224745957812166E-2</v>
      </c>
      <c r="BE110" s="33">
        <f>(Q110-(MAX($Q$3:Q110)))/(MAX($Q$3:Q110))</f>
        <v>-6.7699825379082632E-2</v>
      </c>
      <c r="BF110" s="41">
        <f>(R110-(MAX($R$3:R110)))/(MAX($R$3:R110))</f>
        <v>-9.3903094667167952E-2</v>
      </c>
      <c r="BG110" s="23"/>
      <c r="BH110" s="42">
        <f t="shared" si="51"/>
        <v>0</v>
      </c>
      <c r="BI110" s="33">
        <f t="shared" si="52"/>
        <v>0</v>
      </c>
      <c r="BJ110" s="33">
        <f t="shared" si="60"/>
        <v>0</v>
      </c>
      <c r="BK110" s="41">
        <f t="shared" si="53"/>
        <v>0</v>
      </c>
      <c r="BL110" s="23"/>
      <c r="BM110" s="36">
        <f t="shared" si="68"/>
        <v>632.95536413391881</v>
      </c>
      <c r="BN110" s="35">
        <f t="shared" si="68"/>
        <v>642.02451307387253</v>
      </c>
      <c r="BO110" s="35">
        <f t="shared" si="68"/>
        <v>583.91631766053763</v>
      </c>
      <c r="BP110" s="37">
        <f t="shared" si="68"/>
        <v>438.03618647547046</v>
      </c>
      <c r="BQ110" s="23"/>
      <c r="BR110" s="42">
        <f t="shared" si="55"/>
        <v>0</v>
      </c>
      <c r="BS110" s="33">
        <f t="shared" si="56"/>
        <v>0</v>
      </c>
      <c r="BT110" s="33">
        <f t="shared" si="61"/>
        <v>0</v>
      </c>
      <c r="BU110" s="41">
        <f t="shared" si="57"/>
        <v>0</v>
      </c>
      <c r="BV110" s="23"/>
      <c r="BW110" s="36">
        <f t="shared" si="69"/>
        <v>42.843147458123902</v>
      </c>
      <c r="BX110" s="35">
        <f t="shared" si="69"/>
        <v>43.169722394713219</v>
      </c>
      <c r="BY110" s="35">
        <f t="shared" si="69"/>
        <v>45.827679738788845</v>
      </c>
      <c r="BZ110" s="37">
        <f t="shared" si="69"/>
        <v>43.358563941528523</v>
      </c>
    </row>
    <row r="111" spans="1:78" outlineLevel="1">
      <c r="H111" s="167">
        <f t="shared" si="59"/>
        <v>40786</v>
      </c>
      <c r="I111" s="60"/>
      <c r="J111" s="42">
        <f t="shared" si="62"/>
        <v>-7.4889980039222093E-2</v>
      </c>
      <c r="K111" s="33">
        <f t="shared" si="62"/>
        <v>-7.4605565037612176E-2</v>
      </c>
      <c r="L111" s="33">
        <f t="shared" si="62"/>
        <v>-7.1148103900048332E-2</v>
      </c>
      <c r="M111" s="41">
        <f t="shared" si="62"/>
        <v>-5.4322139520735169E-2</v>
      </c>
      <c r="N111" s="24"/>
      <c r="O111" s="232">
        <v>24336.49</v>
      </c>
      <c r="P111" s="239">
        <v>24886.54</v>
      </c>
      <c r="Q111" s="239">
        <v>23977.42</v>
      </c>
      <c r="R111" s="351">
        <v>17595.669999999998</v>
      </c>
      <c r="S111" s="24"/>
      <c r="T111" s="59">
        <f t="shared" si="39"/>
        <v>1.4336490000000002</v>
      </c>
      <c r="U111" s="58">
        <f t="shared" si="65"/>
        <v>1.4886540000000001</v>
      </c>
      <c r="V111" s="58">
        <f t="shared" si="65"/>
        <v>1.3977419999999998</v>
      </c>
      <c r="W111" s="57">
        <f t="shared" si="41"/>
        <v>0.75956699999999977</v>
      </c>
      <c r="X111" s="24"/>
      <c r="Y111" s="42"/>
      <c r="Z111" s="33"/>
      <c r="AA111" s="33"/>
      <c r="AB111" s="41"/>
      <c r="AC111" s="24"/>
      <c r="AD111" s="42"/>
      <c r="AE111" s="33"/>
      <c r="AF111" s="33"/>
      <c r="AG111" s="41"/>
      <c r="AH111" s="23"/>
      <c r="AI111" s="42">
        <f t="shared" si="66"/>
        <v>-7.4889980039222093E-2</v>
      </c>
      <c r="AJ111" s="33">
        <f t="shared" si="66"/>
        <v>-7.4605565037612176E-2</v>
      </c>
      <c r="AK111" s="33">
        <f t="shared" si="66"/>
        <v>-7.1148103900048332E-2</v>
      </c>
      <c r="AL111" s="41">
        <f t="shared" si="66"/>
        <v>-5.4322139520735169E-2</v>
      </c>
      <c r="AM111" s="33"/>
      <c r="AN111" s="42">
        <f t="shared" si="67"/>
        <v>-7.4889980039222093E-2</v>
      </c>
      <c r="AO111" s="33">
        <f t="shared" si="67"/>
        <v>-7.4605565037612176E-2</v>
      </c>
      <c r="AP111" s="33">
        <f t="shared" si="67"/>
        <v>-7.1148103900048332E-2</v>
      </c>
      <c r="AQ111" s="41">
        <f t="shared" si="67"/>
        <v>-5.4322139520735169E-2</v>
      </c>
      <c r="AR111" s="23"/>
      <c r="AS111" s="56">
        <f t="shared" si="44"/>
        <v>56.08509110275083</v>
      </c>
      <c r="AT111" s="29">
        <f t="shared" si="45"/>
        <v>55.659903345813809</v>
      </c>
      <c r="AU111" s="29">
        <f t="shared" si="46"/>
        <v>50.620526885720729</v>
      </c>
      <c r="AV111" s="55">
        <f t="shared" si="47"/>
        <v>29.508948421102176</v>
      </c>
      <c r="AW111" s="23"/>
      <c r="AX111" s="42">
        <f t="shared" si="48"/>
        <v>-2.0567840518486924E-2</v>
      </c>
      <c r="AY111" s="33">
        <f t="shared" si="49"/>
        <v>-2.0283425516877007E-2</v>
      </c>
      <c r="AZ111" s="33">
        <f t="shared" si="50"/>
        <v>-1.6825964379313163E-2</v>
      </c>
      <c r="BA111" s="54"/>
      <c r="BB111" s="23"/>
      <c r="BC111" s="42">
        <f>(O111-(MAX($O$3:O111)))/(MAX($O$3:O111))</f>
        <v>-0.13143368017944868</v>
      </c>
      <c r="BD111" s="33">
        <f>(P111-(MAX($P$3:P111)))/(MAX($P$3:P111))</f>
        <v>-0.1303372097939951</v>
      </c>
      <c r="BE111" s="33">
        <f>(Q111-(MAX($Q$3:Q111)))/(MAX($Q$3:Q111))</f>
        <v>-0.13403121506904483</v>
      </c>
      <c r="BF111" s="41">
        <f>(R111-(MAX($R$3:R111)))/(MAX($R$3:R111))</f>
        <v>-0.14312421717796439</v>
      </c>
      <c r="BG111" s="23"/>
      <c r="BH111" s="42">
        <f t="shared" si="51"/>
        <v>0</v>
      </c>
      <c r="BI111" s="33">
        <f t="shared" si="52"/>
        <v>0</v>
      </c>
      <c r="BJ111" s="33">
        <f t="shared" si="60"/>
        <v>0</v>
      </c>
      <c r="BK111" s="41">
        <f t="shared" si="53"/>
        <v>0</v>
      </c>
      <c r="BL111" s="23"/>
      <c r="BM111" s="36">
        <f t="shared" si="68"/>
        <v>632.95536413391881</v>
      </c>
      <c r="BN111" s="35">
        <f t="shared" si="68"/>
        <v>642.02451307387253</v>
      </c>
      <c r="BO111" s="35">
        <f t="shared" si="68"/>
        <v>583.91631766053763</v>
      </c>
      <c r="BP111" s="37">
        <f t="shared" si="68"/>
        <v>438.03618647547046</v>
      </c>
      <c r="BQ111" s="23"/>
      <c r="BR111" s="42">
        <f t="shared" si="55"/>
        <v>0</v>
      </c>
      <c r="BS111" s="33">
        <f t="shared" si="56"/>
        <v>0</v>
      </c>
      <c r="BT111" s="33">
        <f t="shared" si="61"/>
        <v>0</v>
      </c>
      <c r="BU111" s="41">
        <f t="shared" si="57"/>
        <v>0</v>
      </c>
      <c r="BV111" s="23"/>
      <c r="BW111" s="36">
        <f t="shared" si="69"/>
        <v>42.843147458123902</v>
      </c>
      <c r="BX111" s="35">
        <f t="shared" si="69"/>
        <v>43.169722394713219</v>
      </c>
      <c r="BY111" s="35">
        <f t="shared" si="69"/>
        <v>45.827679738788845</v>
      </c>
      <c r="BZ111" s="37">
        <f t="shared" si="69"/>
        <v>43.358563941528523</v>
      </c>
    </row>
    <row r="112" spans="1:78" s="64" customFormat="1" outlineLevel="1">
      <c r="A112"/>
      <c r="B112" s="23"/>
      <c r="C112" s="91"/>
      <c r="D112" s="91"/>
      <c r="E112" s="91"/>
      <c r="F112" s="91"/>
      <c r="G112" s="174"/>
      <c r="H112" s="166">
        <f t="shared" si="59"/>
        <v>40816</v>
      </c>
      <c r="I112" s="101"/>
      <c r="J112" s="102">
        <f t="shared" si="62"/>
        <v>-0.1142855851439547</v>
      </c>
      <c r="K112" s="103">
        <f t="shared" si="62"/>
        <v>-0.11421193946607278</v>
      </c>
      <c r="L112" s="103">
        <f t="shared" si="62"/>
        <v>-0.10585167211484803</v>
      </c>
      <c r="M112" s="104">
        <f t="shared" si="62"/>
        <v>-7.0298545039773952E-2</v>
      </c>
      <c r="N112" s="100"/>
      <c r="O112" s="231">
        <v>21555.18</v>
      </c>
      <c r="P112" s="238">
        <v>22044.2</v>
      </c>
      <c r="Q112" s="238">
        <v>21439.37</v>
      </c>
      <c r="R112" s="350">
        <v>16358.72</v>
      </c>
      <c r="S112" s="100"/>
      <c r="T112" s="105">
        <f t="shared" si="39"/>
        <v>1.155518</v>
      </c>
      <c r="U112" s="106">
        <f t="shared" si="65"/>
        <v>1.20442</v>
      </c>
      <c r="V112" s="106">
        <f t="shared" si="65"/>
        <v>1.143937</v>
      </c>
      <c r="W112" s="107">
        <f t="shared" si="41"/>
        <v>0.63587199999999988</v>
      </c>
      <c r="X112" s="100"/>
      <c r="Y112" s="102">
        <f>(O112-O109)/O109</f>
        <v>-0.20512799710890997</v>
      </c>
      <c r="Z112" s="103">
        <f>(P112-P109)/P109</f>
        <v>-0.20464049311553389</v>
      </c>
      <c r="AA112" s="103">
        <f>(Q112-Q109)/Q109</f>
        <v>-0.19881365629366435</v>
      </c>
      <c r="AB112" s="104">
        <f>(R112-R109)/R109</f>
        <v>-0.1386801820917809</v>
      </c>
      <c r="AC112" s="100"/>
      <c r="AD112" s="102"/>
      <c r="AE112" s="103"/>
      <c r="AF112" s="103"/>
      <c r="AG112" s="104"/>
      <c r="AH112" s="99"/>
      <c r="AI112" s="102">
        <f t="shared" si="66"/>
        <v>-0.1142855851439547</v>
      </c>
      <c r="AJ112" s="103">
        <f t="shared" si="66"/>
        <v>-0.11421193946607278</v>
      </c>
      <c r="AK112" s="103">
        <f t="shared" si="66"/>
        <v>-0.10585167211484803</v>
      </c>
      <c r="AL112" s="104">
        <f t="shared" si="66"/>
        <v>-7.0298545039773952E-2</v>
      </c>
      <c r="AM112" s="103"/>
      <c r="AN112" s="102">
        <f t="shared" si="67"/>
        <v>-0.1142855851439547</v>
      </c>
      <c r="AO112" s="103">
        <f t="shared" si="67"/>
        <v>-0.11421193946607278</v>
      </c>
      <c r="AP112" s="103">
        <f t="shared" si="67"/>
        <v>-0.10585167211484803</v>
      </c>
      <c r="AQ112" s="104">
        <f t="shared" si="67"/>
        <v>-7.0298545039773952E-2</v>
      </c>
      <c r="AR112" s="99"/>
      <c r="AS112" s="108">
        <f t="shared" si="44"/>
        <v>130.61194971696122</v>
      </c>
      <c r="AT112" s="109">
        <f t="shared" si="45"/>
        <v>130.44367116601873</v>
      </c>
      <c r="AU112" s="109">
        <f t="shared" si="46"/>
        <v>112.04576489509296</v>
      </c>
      <c r="AV112" s="110">
        <f t="shared" si="47"/>
        <v>49.418854347091269</v>
      </c>
      <c r="AW112" s="99"/>
      <c r="AX112" s="102">
        <f t="shared" si="48"/>
        <v>-4.3987040104180752E-2</v>
      </c>
      <c r="AY112" s="103">
        <f t="shared" si="49"/>
        <v>-4.3913394426298824E-2</v>
      </c>
      <c r="AZ112" s="103">
        <f t="shared" si="50"/>
        <v>-3.5553127075074076E-2</v>
      </c>
      <c r="BA112" s="111"/>
      <c r="BB112" s="99"/>
      <c r="BC112" s="102">
        <f>(O112-(MAX($O$3:O112)))/(MAX($O$3:O112))</f>
        <v>-0.23069829027647165</v>
      </c>
      <c r="BD112" s="103">
        <f>(P112-(MAX($P$3:P112)))/(MAX($P$3:P112))</f>
        <v>-0.22966308374489933</v>
      </c>
      <c r="BE112" s="103">
        <f>(Q112-(MAX($Q$3:Q112)))/(MAX($Q$3:Q112))</f>
        <v>-0.22569545895324963</v>
      </c>
      <c r="BF112" s="104">
        <f>(R112-(MAX($R$3:R112)))/(MAX($R$3:R112))</f>
        <v>-0.20336133799017081</v>
      </c>
      <c r="BG112" s="99"/>
      <c r="BH112" s="102">
        <f t="shared" si="51"/>
        <v>0</v>
      </c>
      <c r="BI112" s="103">
        <f t="shared" si="52"/>
        <v>0</v>
      </c>
      <c r="BJ112" s="103">
        <f t="shared" si="60"/>
        <v>0</v>
      </c>
      <c r="BK112" s="104">
        <f t="shared" si="53"/>
        <v>0</v>
      </c>
      <c r="BL112" s="99"/>
      <c r="BM112" s="112">
        <f t="shared" si="68"/>
        <v>632.95536413391881</v>
      </c>
      <c r="BN112" s="113">
        <f t="shared" si="68"/>
        <v>642.02451307387253</v>
      </c>
      <c r="BO112" s="113">
        <f t="shared" si="68"/>
        <v>583.91631766053763</v>
      </c>
      <c r="BP112" s="114">
        <f t="shared" si="68"/>
        <v>438.03618647547046</v>
      </c>
      <c r="BQ112" s="99"/>
      <c r="BR112" s="102">
        <f t="shared" si="55"/>
        <v>-0.20512799710890997</v>
      </c>
      <c r="BS112" s="103">
        <f t="shared" si="56"/>
        <v>-0.20464049311553389</v>
      </c>
      <c r="BT112" s="103">
        <f t="shared" si="61"/>
        <v>-0.19881365629366435</v>
      </c>
      <c r="BU112" s="104">
        <f t="shared" si="57"/>
        <v>-0.1386801820917809</v>
      </c>
      <c r="BV112" s="99"/>
      <c r="BW112" s="112">
        <f t="shared" si="69"/>
        <v>34.054818430197258</v>
      </c>
      <c r="BX112" s="113">
        <f t="shared" si="69"/>
        <v>34.335449116198397</v>
      </c>
      <c r="BY112" s="113">
        <f t="shared" si="69"/>
        <v>36.716511170465154</v>
      </c>
      <c r="BZ112" s="114">
        <f t="shared" si="69"/>
        <v>37.345590398879224</v>
      </c>
    </row>
    <row r="113" spans="1:78" outlineLevel="1">
      <c r="H113" s="167">
        <f t="shared" si="59"/>
        <v>40847</v>
      </c>
      <c r="I113" s="60"/>
      <c r="J113" s="42">
        <f t="shared" si="62"/>
        <v>0.14456385889609824</v>
      </c>
      <c r="K113" s="33">
        <f t="shared" si="62"/>
        <v>0.14469066693279875</v>
      </c>
      <c r="L113" s="33">
        <f t="shared" si="62"/>
        <v>0.13746392734487989</v>
      </c>
      <c r="M113" s="41">
        <f t="shared" si="62"/>
        <v>0.10929278085326977</v>
      </c>
      <c r="N113" s="24"/>
      <c r="O113" s="232">
        <v>24671.279999999999</v>
      </c>
      <c r="P113" s="239">
        <v>25233.79</v>
      </c>
      <c r="Q113" s="239">
        <v>24386.51</v>
      </c>
      <c r="R113" s="351">
        <v>18146.61</v>
      </c>
      <c r="S113" s="24"/>
      <c r="T113" s="59">
        <f t="shared" si="39"/>
        <v>1.467128</v>
      </c>
      <c r="U113" s="58">
        <f t="shared" si="65"/>
        <v>1.523379</v>
      </c>
      <c r="V113" s="58">
        <f t="shared" si="65"/>
        <v>1.4386509999999999</v>
      </c>
      <c r="W113" s="57">
        <f t="shared" si="41"/>
        <v>0.81466100000000008</v>
      </c>
      <c r="X113" s="24"/>
      <c r="Y113" s="42"/>
      <c r="Z113" s="33"/>
      <c r="AA113" s="33"/>
      <c r="AB113" s="41"/>
      <c r="AC113" s="24"/>
      <c r="AD113" s="42"/>
      <c r="AE113" s="33"/>
      <c r="AF113" s="33"/>
      <c r="AG113" s="41"/>
      <c r="AH113" s="23"/>
      <c r="AI113" s="42">
        <f t="shared" si="66"/>
        <v>0.14456385889609824</v>
      </c>
      <c r="AJ113" s="33">
        <f t="shared" si="66"/>
        <v>0.14469066693279875</v>
      </c>
      <c r="AK113" s="33">
        <f t="shared" si="66"/>
        <v>0.13746392734487989</v>
      </c>
      <c r="AL113" s="41">
        <f t="shared" si="66"/>
        <v>0.10929278085326977</v>
      </c>
      <c r="AM113" s="33"/>
      <c r="AN113" s="42">
        <f t="shared" si="67"/>
        <v>0</v>
      </c>
      <c r="AO113" s="33">
        <f t="shared" si="67"/>
        <v>0</v>
      </c>
      <c r="AP113" s="33">
        <f t="shared" si="67"/>
        <v>0</v>
      </c>
      <c r="AQ113" s="41">
        <f t="shared" si="67"/>
        <v>0</v>
      </c>
      <c r="AR113" s="23"/>
      <c r="AS113" s="56">
        <f t="shared" si="44"/>
        <v>0</v>
      </c>
      <c r="AT113" s="29">
        <f t="shared" si="45"/>
        <v>0</v>
      </c>
      <c r="AU113" s="29">
        <f t="shared" si="46"/>
        <v>0</v>
      </c>
      <c r="AV113" s="55">
        <f t="shared" si="47"/>
        <v>0</v>
      </c>
      <c r="AW113" s="23"/>
      <c r="AX113" s="42">
        <f t="shared" si="48"/>
        <v>3.5271078042828474E-2</v>
      </c>
      <c r="AY113" s="33">
        <f t="shared" si="49"/>
        <v>3.5397886079528984E-2</v>
      </c>
      <c r="AZ113" s="33">
        <f t="shared" si="50"/>
        <v>2.8171146491610122E-2</v>
      </c>
      <c r="BA113" s="54"/>
      <c r="BB113" s="23"/>
      <c r="BC113" s="42">
        <f>(O113-(MAX($O$3:O113)))/(MAX($O$3:O113))</f>
        <v>-0.11948506646347239</v>
      </c>
      <c r="BD113" s="33">
        <f>(P113-(MAX($P$3:P113)))/(MAX($P$3:P113))</f>
        <v>-0.11820252156899336</v>
      </c>
      <c r="BE113" s="33">
        <f>(Q113-(MAX($Q$3:Q113)))/(MAX($Q$3:Q113))</f>
        <v>-0.11925651577998851</v>
      </c>
      <c r="BF113" s="41">
        <f>(R113-(MAX($R$3:R113)))/(MAX($R$3:R113))</f>
        <v>-0.11629448328388851</v>
      </c>
      <c r="BG113" s="23"/>
      <c r="BH113" s="42">
        <f t="shared" si="51"/>
        <v>0</v>
      </c>
      <c r="BI113" s="33">
        <f t="shared" si="52"/>
        <v>0</v>
      </c>
      <c r="BJ113" s="33">
        <f t="shared" si="60"/>
        <v>0</v>
      </c>
      <c r="BK113" s="41">
        <f t="shared" si="53"/>
        <v>0</v>
      </c>
      <c r="BL113" s="23"/>
      <c r="BM113" s="36">
        <f t="shared" si="68"/>
        <v>632.95536413391881</v>
      </c>
      <c r="BN113" s="35">
        <f t="shared" si="68"/>
        <v>642.02451307387253</v>
      </c>
      <c r="BO113" s="35">
        <f t="shared" si="68"/>
        <v>583.91631766053763</v>
      </c>
      <c r="BP113" s="37">
        <f t="shared" si="68"/>
        <v>438.03618647547046</v>
      </c>
      <c r="BQ113" s="23"/>
      <c r="BR113" s="42">
        <f t="shared" si="55"/>
        <v>0</v>
      </c>
      <c r="BS113" s="33">
        <f t="shared" si="56"/>
        <v>0</v>
      </c>
      <c r="BT113" s="33">
        <f t="shared" si="61"/>
        <v>0</v>
      </c>
      <c r="BU113" s="41">
        <f t="shared" si="57"/>
        <v>0</v>
      </c>
      <c r="BV113" s="23"/>
      <c r="BW113" s="36">
        <f t="shared" si="69"/>
        <v>34.054818430197258</v>
      </c>
      <c r="BX113" s="35">
        <f t="shared" si="69"/>
        <v>34.335449116198397</v>
      </c>
      <c r="BY113" s="35">
        <f t="shared" si="69"/>
        <v>36.716511170465154</v>
      </c>
      <c r="BZ113" s="37">
        <f t="shared" si="69"/>
        <v>37.345590398879224</v>
      </c>
    </row>
    <row r="114" spans="1:78" outlineLevel="1">
      <c r="H114" s="167">
        <f t="shared" si="59"/>
        <v>40877</v>
      </c>
      <c r="I114" s="60"/>
      <c r="J114" s="42">
        <f t="shared" si="62"/>
        <v>6.7848121378379922E-3</v>
      </c>
      <c r="K114" s="33">
        <f t="shared" si="62"/>
        <v>7.135670067794031E-3</v>
      </c>
      <c r="L114" s="33">
        <f t="shared" si="62"/>
        <v>-3.0151915956813102E-3</v>
      </c>
      <c r="M114" s="41">
        <f t="shared" si="62"/>
        <v>-2.2097791267902123E-3</v>
      </c>
      <c r="N114" s="24"/>
      <c r="O114" s="232">
        <v>24838.67</v>
      </c>
      <c r="P114" s="239">
        <v>25413.85</v>
      </c>
      <c r="Q114" s="239">
        <v>24312.98</v>
      </c>
      <c r="R114" s="351">
        <v>18106.509999999998</v>
      </c>
      <c r="S114" s="24"/>
      <c r="T114" s="59">
        <f t="shared" si="39"/>
        <v>1.4838669999999998</v>
      </c>
      <c r="U114" s="58">
        <f t="shared" si="65"/>
        <v>1.5413849999999998</v>
      </c>
      <c r="V114" s="58">
        <f t="shared" si="65"/>
        <v>1.431298</v>
      </c>
      <c r="W114" s="57">
        <f t="shared" si="41"/>
        <v>0.81065099999999979</v>
      </c>
      <c r="X114" s="24"/>
      <c r="Y114" s="42"/>
      <c r="Z114" s="33"/>
      <c r="AA114" s="33"/>
      <c r="AB114" s="41"/>
      <c r="AC114" s="24"/>
      <c r="AD114" s="42"/>
      <c r="AE114" s="33"/>
      <c r="AF114" s="33"/>
      <c r="AG114" s="41"/>
      <c r="AH114" s="23"/>
      <c r="AI114" s="42">
        <f t="shared" si="66"/>
        <v>6.7848121378379922E-3</v>
      </c>
      <c r="AJ114" s="33">
        <f t="shared" si="66"/>
        <v>7.135670067794031E-3</v>
      </c>
      <c r="AK114" s="33">
        <f t="shared" si="66"/>
        <v>-3.0151915956813102E-3</v>
      </c>
      <c r="AL114" s="41">
        <f t="shared" si="66"/>
        <v>-2.2097791267902123E-3</v>
      </c>
      <c r="AM114" s="33"/>
      <c r="AN114" s="42">
        <f t="shared" si="67"/>
        <v>0</v>
      </c>
      <c r="AO114" s="33">
        <f t="shared" si="67"/>
        <v>0</v>
      </c>
      <c r="AP114" s="33">
        <f t="shared" si="67"/>
        <v>-3.0151915956813102E-3</v>
      </c>
      <c r="AQ114" s="41">
        <f t="shared" si="67"/>
        <v>-2.2097791267902123E-3</v>
      </c>
      <c r="AR114" s="23"/>
      <c r="AS114" s="56">
        <f t="shared" si="44"/>
        <v>0</v>
      </c>
      <c r="AT114" s="29">
        <f t="shared" si="45"/>
        <v>0</v>
      </c>
      <c r="AU114" s="29">
        <f t="shared" si="46"/>
        <v>9.091380358667206E-2</v>
      </c>
      <c r="AV114" s="55">
        <f t="shared" si="47"/>
        <v>4.8831237891977131E-2</v>
      </c>
      <c r="AW114" s="23"/>
      <c r="AX114" s="42">
        <f t="shared" si="48"/>
        <v>8.9945912646282045E-3</v>
      </c>
      <c r="AY114" s="33">
        <f t="shared" si="49"/>
        <v>9.3454491945842433E-3</v>
      </c>
      <c r="AZ114" s="33">
        <f t="shared" si="50"/>
        <v>-8.0541246889109797E-4</v>
      </c>
      <c r="BA114" s="54"/>
      <c r="BB114" s="23"/>
      <c r="BC114" s="42">
        <f>(O114-(MAX($O$3:O114)))/(MAX($O$3:O114))</f>
        <v>-0.11351093805486616</v>
      </c>
      <c r="BD114" s="33">
        <f>(P114-(MAX($P$3:P114)))/(MAX($P$3:P114))</f>
        <v>-0.11191030569629706</v>
      </c>
      <c r="BE114" s="33">
        <f>(Q114-(MAX($Q$3:Q114)))/(MAX($Q$3:Q114))</f>
        <v>-0.12191212613155979</v>
      </c>
      <c r="BF114" s="41">
        <f>(R114-(MAX($R$3:R114)))/(MAX($R$3:R114))</f>
        <v>-0.11824727728895712</v>
      </c>
      <c r="BG114" s="23"/>
      <c r="BH114" s="42">
        <f t="shared" si="51"/>
        <v>0</v>
      </c>
      <c r="BI114" s="33">
        <f t="shared" si="52"/>
        <v>0</v>
      </c>
      <c r="BJ114" s="33">
        <f t="shared" si="60"/>
        <v>0</v>
      </c>
      <c r="BK114" s="41">
        <f t="shared" si="53"/>
        <v>0</v>
      </c>
      <c r="BL114" s="23"/>
      <c r="BM114" s="36">
        <f t="shared" si="68"/>
        <v>632.95536413391881</v>
      </c>
      <c r="BN114" s="35">
        <f t="shared" si="68"/>
        <v>642.02451307387253</v>
      </c>
      <c r="BO114" s="35">
        <f t="shared" si="68"/>
        <v>583.91631766053763</v>
      </c>
      <c r="BP114" s="37">
        <f t="shared" si="68"/>
        <v>438.03618647547046</v>
      </c>
      <c r="BQ114" s="23"/>
      <c r="BR114" s="42">
        <f t="shared" si="55"/>
        <v>0</v>
      </c>
      <c r="BS114" s="33">
        <f t="shared" si="56"/>
        <v>0</v>
      </c>
      <c r="BT114" s="33">
        <f t="shared" si="61"/>
        <v>0</v>
      </c>
      <c r="BU114" s="41">
        <f t="shared" si="57"/>
        <v>0</v>
      </c>
      <c r="BV114" s="23"/>
      <c r="BW114" s="36">
        <f t="shared" si="69"/>
        <v>34.054818430197258</v>
      </c>
      <c r="BX114" s="35">
        <f t="shared" si="69"/>
        <v>34.335449116198397</v>
      </c>
      <c r="BY114" s="35">
        <f t="shared" si="69"/>
        <v>36.716511170465154</v>
      </c>
      <c r="BZ114" s="37">
        <f t="shared" si="69"/>
        <v>37.345590398879224</v>
      </c>
    </row>
    <row r="115" spans="1:78" s="40" customFormat="1" ht="15.75" outlineLevel="1" thickBot="1">
      <c r="A115"/>
      <c r="B115" s="23"/>
      <c r="C115" s="91"/>
      <c r="D115" s="91"/>
      <c r="E115" s="91"/>
      <c r="F115" s="91"/>
      <c r="G115" s="174"/>
      <c r="H115" s="168">
        <f t="shared" si="59"/>
        <v>40908</v>
      </c>
      <c r="I115" s="53"/>
      <c r="J115" s="45">
        <f t="shared" si="62"/>
        <v>-1.1923343721704893E-2</v>
      </c>
      <c r="K115" s="44">
        <f t="shared" si="62"/>
        <v>-1.1639716139034362E-2</v>
      </c>
      <c r="L115" s="44">
        <f t="shared" si="62"/>
        <v>-3.7408001816313652E-3</v>
      </c>
      <c r="M115" s="43">
        <f t="shared" si="62"/>
        <v>1.0228917665524806E-2</v>
      </c>
      <c r="N115" s="38"/>
      <c r="O115" s="233">
        <v>24542.51</v>
      </c>
      <c r="P115" s="240">
        <v>25118.04</v>
      </c>
      <c r="Q115" s="240">
        <v>24222.03</v>
      </c>
      <c r="R115" s="352">
        <v>18291.72</v>
      </c>
      <c r="S115" s="38"/>
      <c r="T115" s="52">
        <f t="shared" si="39"/>
        <v>1.4542509999999997</v>
      </c>
      <c r="U115" s="51">
        <f t="shared" si="65"/>
        <v>1.5118040000000001</v>
      </c>
      <c r="V115" s="51">
        <f t="shared" si="65"/>
        <v>1.4222029999999999</v>
      </c>
      <c r="W115" s="50">
        <f t="shared" si="41"/>
        <v>0.82917200000000013</v>
      </c>
      <c r="X115" s="38"/>
      <c r="Y115" s="45">
        <f>(O115-O112)/O112</f>
        <v>0.13858988883414558</v>
      </c>
      <c r="Z115" s="44">
        <f>(P115-P112)/P112</f>
        <v>0.1394398526596565</v>
      </c>
      <c r="AA115" s="44">
        <f>(Q115-Q112)/Q112</f>
        <v>0.12979206012116962</v>
      </c>
      <c r="AB115" s="43">
        <f>(R115-R112)/R112</f>
        <v>0.11816327927857448</v>
      </c>
      <c r="AC115" s="38"/>
      <c r="AD115" s="181">
        <f>(O115-O103)/O103</f>
        <v>-3.6400621603306239E-2</v>
      </c>
      <c r="AE115" s="182">
        <f>(P115-P103)/P103</f>
        <v>-3.3646871168382081E-2</v>
      </c>
      <c r="AF115" s="182">
        <f>(Q115-Q103)/Q103</f>
        <v>-1.7318811534136159E-2</v>
      </c>
      <c r="AG115" s="183">
        <f>(R115-R103)/R103</f>
        <v>2.1117675397732363E-2</v>
      </c>
      <c r="AH115" s="39"/>
      <c r="AI115" s="45">
        <f t="shared" si="66"/>
        <v>-1.1923343721704893E-2</v>
      </c>
      <c r="AJ115" s="44">
        <f t="shared" si="66"/>
        <v>-1.1639716139034362E-2</v>
      </c>
      <c r="AK115" s="44">
        <f t="shared" si="66"/>
        <v>-3.7408001816313652E-3</v>
      </c>
      <c r="AL115" s="43">
        <f t="shared" si="66"/>
        <v>1.0228917665524806E-2</v>
      </c>
      <c r="AM115" s="44"/>
      <c r="AN115" s="45">
        <f t="shared" si="67"/>
        <v>-1.1923343721704893E-2</v>
      </c>
      <c r="AO115" s="44">
        <f t="shared" si="67"/>
        <v>-1.1639716139034362E-2</v>
      </c>
      <c r="AP115" s="44">
        <f t="shared" si="67"/>
        <v>-3.7408001816313652E-3</v>
      </c>
      <c r="AQ115" s="43">
        <f t="shared" si="67"/>
        <v>0</v>
      </c>
      <c r="AR115" s="39"/>
      <c r="AS115" s="49">
        <f t="shared" si="44"/>
        <v>1.4216612550591949</v>
      </c>
      <c r="AT115" s="48">
        <f t="shared" si="45"/>
        <v>1.3548299179729699</v>
      </c>
      <c r="AU115" s="48">
        <f t="shared" si="46"/>
        <v>0.13993585998893254</v>
      </c>
      <c r="AV115" s="47">
        <f t="shared" si="47"/>
        <v>0</v>
      </c>
      <c r="AW115" s="39"/>
      <c r="AX115" s="45">
        <f t="shared" si="48"/>
        <v>-2.2152261387229699E-2</v>
      </c>
      <c r="AY115" s="44">
        <f t="shared" si="49"/>
        <v>-2.1868633804559168E-2</v>
      </c>
      <c r="AZ115" s="44">
        <f t="shared" si="50"/>
        <v>-1.3969717847156171E-2</v>
      </c>
      <c r="BA115" s="46"/>
      <c r="BB115" s="39"/>
      <c r="BC115" s="45">
        <f>(O115-(MAX($O$3:O115)))/(MAX($O$3:O115))</f>
        <v>-0.12408085184596973</v>
      </c>
      <c r="BD115" s="44">
        <f>(P115-(MAX($P$3:P115)))/(MAX($P$3:P115))</f>
        <v>-0.12224741764399394</v>
      </c>
      <c r="BE115" s="44">
        <f>(Q115-(MAX($Q$3:Q115)))/(MAX($Q$3:Q115))</f>
        <v>-0.12519687740961519</v>
      </c>
      <c r="BF115" s="43">
        <f>(R115-(MAX($R$3:R115)))/(MAX($R$3:R115))</f>
        <v>-0.10922790128699347</v>
      </c>
      <c r="BG115" s="39"/>
      <c r="BH115" s="45">
        <f t="shared" si="51"/>
        <v>0.13858988883414558</v>
      </c>
      <c r="BI115" s="44">
        <f t="shared" si="52"/>
        <v>0.1394398526596565</v>
      </c>
      <c r="BJ115" s="44">
        <f t="shared" si="60"/>
        <v>0.12979206012116962</v>
      </c>
      <c r="BK115" s="43">
        <f t="shared" si="53"/>
        <v>0.11816327927857448</v>
      </c>
      <c r="BL115" s="39"/>
      <c r="BM115" s="63">
        <f t="shared" si="68"/>
        <v>720.67657768621473</v>
      </c>
      <c r="BN115" s="62">
        <f t="shared" si="68"/>
        <v>731.54831658078103</v>
      </c>
      <c r="BO115" s="62">
        <f t="shared" si="68"/>
        <v>659.70401946806601</v>
      </c>
      <c r="BP115" s="61">
        <f t="shared" si="68"/>
        <v>489.79597871209319</v>
      </c>
      <c r="BQ115" s="39"/>
      <c r="BR115" s="45">
        <f t="shared" si="55"/>
        <v>0</v>
      </c>
      <c r="BS115" s="44">
        <f t="shared" si="56"/>
        <v>0</v>
      </c>
      <c r="BT115" s="44">
        <f t="shared" si="61"/>
        <v>0</v>
      </c>
      <c r="BU115" s="43">
        <f t="shared" si="57"/>
        <v>0</v>
      </c>
      <c r="BV115" s="39"/>
      <c r="BW115" s="63">
        <f t="shared" si="69"/>
        <v>34.054818430197258</v>
      </c>
      <c r="BX115" s="62">
        <f t="shared" si="69"/>
        <v>34.335449116198397</v>
      </c>
      <c r="BY115" s="62">
        <f t="shared" si="69"/>
        <v>36.716511170465154</v>
      </c>
      <c r="BZ115" s="61">
        <f t="shared" si="69"/>
        <v>37.345590398879224</v>
      </c>
    </row>
    <row r="116" spans="1:78" outlineLevel="1">
      <c r="H116" s="167">
        <f t="shared" si="59"/>
        <v>40939</v>
      </c>
      <c r="I116" s="60"/>
      <c r="J116" s="42">
        <f t="shared" si="62"/>
        <v>6.4533334202573567E-2</v>
      </c>
      <c r="K116" s="33">
        <f t="shared" si="62"/>
        <v>6.451618040261109E-2</v>
      </c>
      <c r="L116" s="33">
        <f t="shared" si="62"/>
        <v>6.6061762783713895E-2</v>
      </c>
      <c r="M116" s="41">
        <f t="shared" si="62"/>
        <v>4.4815359080502049E-2</v>
      </c>
      <c r="N116" s="24"/>
      <c r="O116" s="232">
        <v>26126.32</v>
      </c>
      <c r="P116" s="239">
        <v>26738.560000000001</v>
      </c>
      <c r="Q116" s="239">
        <v>25822.18</v>
      </c>
      <c r="R116" s="351">
        <v>19111.47</v>
      </c>
      <c r="S116" s="24"/>
      <c r="T116" s="59">
        <f t="shared" si="39"/>
        <v>1.6126320000000001</v>
      </c>
      <c r="U116" s="58">
        <f t="shared" si="65"/>
        <v>1.6738560000000002</v>
      </c>
      <c r="V116" s="58">
        <f t="shared" si="65"/>
        <v>1.5822180000000001</v>
      </c>
      <c r="W116" s="57">
        <f t="shared" si="41"/>
        <v>0.91114700000000015</v>
      </c>
      <c r="X116" s="24"/>
      <c r="Y116" s="42"/>
      <c r="Z116" s="33"/>
      <c r="AA116" s="33"/>
      <c r="AB116" s="41"/>
      <c r="AC116" s="24"/>
      <c r="AD116" s="42"/>
      <c r="AE116" s="33"/>
      <c r="AF116" s="33"/>
      <c r="AG116" s="41"/>
      <c r="AH116" s="23"/>
      <c r="AI116" s="42">
        <f t="shared" si="66"/>
        <v>6.4533334202573567E-2</v>
      </c>
      <c r="AJ116" s="33">
        <f t="shared" si="66"/>
        <v>6.451618040261109E-2</v>
      </c>
      <c r="AK116" s="33">
        <f t="shared" si="66"/>
        <v>6.6061762783713895E-2</v>
      </c>
      <c r="AL116" s="41">
        <f t="shared" si="66"/>
        <v>4.4815359080502049E-2</v>
      </c>
      <c r="AM116" s="33"/>
      <c r="AN116" s="42">
        <f t="shared" si="67"/>
        <v>0</v>
      </c>
      <c r="AO116" s="33">
        <f t="shared" si="67"/>
        <v>0</v>
      </c>
      <c r="AP116" s="33">
        <f t="shared" si="67"/>
        <v>0</v>
      </c>
      <c r="AQ116" s="41">
        <f t="shared" si="67"/>
        <v>0</v>
      </c>
      <c r="AR116" s="23"/>
      <c r="AS116" s="56">
        <f t="shared" si="44"/>
        <v>0</v>
      </c>
      <c r="AT116" s="29">
        <f t="shared" si="45"/>
        <v>0</v>
      </c>
      <c r="AU116" s="29">
        <f t="shared" si="46"/>
        <v>0</v>
      </c>
      <c r="AV116" s="55">
        <f t="shared" si="47"/>
        <v>0</v>
      </c>
      <c r="AW116" s="23"/>
      <c r="AX116" s="42">
        <f t="shared" si="48"/>
        <v>1.9717975122071518E-2</v>
      </c>
      <c r="AY116" s="33">
        <f t="shared" si="49"/>
        <v>1.9700821322109041E-2</v>
      </c>
      <c r="AZ116" s="33">
        <f t="shared" si="50"/>
        <v>2.1246403703211847E-2</v>
      </c>
      <c r="BA116" s="54"/>
      <c r="BB116" s="23"/>
      <c r="BC116" s="42">
        <f>(O116-(MAX($O$3:O116)))/(MAX($O$3:O116))</f>
        <v>-6.7554868723712233E-2</v>
      </c>
      <c r="BD116" s="33">
        <f>(P116-(MAX($P$3:P116)))/(MAX($P$3:P116))</f>
        <v>-6.5618173691856144E-2</v>
      </c>
      <c r="BE116" s="33">
        <f>(Q116-(MAX($Q$3:Q116)))/(MAX($Q$3:Q116))</f>
        <v>-6.7405841042596989E-2</v>
      </c>
      <c r="BF116" s="41">
        <f>(R116-(MAX($R$3:R116)))/(MAX($R$3:R116))</f>
        <v>-6.9307629824277711E-2</v>
      </c>
      <c r="BG116" s="23"/>
      <c r="BH116" s="42">
        <f t="shared" si="51"/>
        <v>0</v>
      </c>
      <c r="BI116" s="33">
        <f t="shared" si="52"/>
        <v>0</v>
      </c>
      <c r="BJ116" s="33">
        <f t="shared" si="60"/>
        <v>0</v>
      </c>
      <c r="BK116" s="41">
        <f t="shared" si="53"/>
        <v>0</v>
      </c>
      <c r="BL116" s="23"/>
      <c r="BM116" s="36">
        <f t="shared" ref="BM116:BP131" si="70">BM115*(1+BH116)</f>
        <v>720.67657768621473</v>
      </c>
      <c r="BN116" s="35">
        <f t="shared" si="70"/>
        <v>731.54831658078103</v>
      </c>
      <c r="BO116" s="35">
        <f t="shared" si="70"/>
        <v>659.70401946806601</v>
      </c>
      <c r="BP116" s="37">
        <f t="shared" si="70"/>
        <v>489.79597871209319</v>
      </c>
      <c r="BQ116" s="23"/>
      <c r="BR116" s="42">
        <f t="shared" si="55"/>
        <v>0</v>
      </c>
      <c r="BS116" s="33">
        <f t="shared" si="56"/>
        <v>0</v>
      </c>
      <c r="BT116" s="33">
        <f t="shared" si="61"/>
        <v>0</v>
      </c>
      <c r="BU116" s="41">
        <f t="shared" si="57"/>
        <v>0</v>
      </c>
      <c r="BV116" s="23"/>
      <c r="BW116" s="36">
        <f t="shared" ref="BW116:BZ131" si="71">BW115*(1+BR116)</f>
        <v>34.054818430197258</v>
      </c>
      <c r="BX116" s="35">
        <f t="shared" si="71"/>
        <v>34.335449116198397</v>
      </c>
      <c r="BY116" s="35">
        <f t="shared" si="71"/>
        <v>36.716511170465154</v>
      </c>
      <c r="BZ116" s="37">
        <f t="shared" si="71"/>
        <v>37.345590398879224</v>
      </c>
    </row>
    <row r="117" spans="1:78" outlineLevel="1">
      <c r="H117" s="167">
        <f t="shared" si="59"/>
        <v>40968</v>
      </c>
      <c r="I117" s="60"/>
      <c r="J117" s="42">
        <f t="shared" si="62"/>
        <v>5.273532590889185E-2</v>
      </c>
      <c r="K117" s="33">
        <f t="shared" si="62"/>
        <v>5.2910104358649068E-2</v>
      </c>
      <c r="L117" s="33">
        <f t="shared" si="62"/>
        <v>4.4987293869069189E-2</v>
      </c>
      <c r="M117" s="41">
        <f t="shared" si="62"/>
        <v>4.3242094930426411E-2</v>
      </c>
      <c r="N117" s="24"/>
      <c r="O117" s="232">
        <v>27504.1</v>
      </c>
      <c r="P117" s="239">
        <v>28153.3</v>
      </c>
      <c r="Q117" s="239">
        <v>26983.85</v>
      </c>
      <c r="R117" s="351">
        <v>19937.89</v>
      </c>
      <c r="S117" s="24"/>
      <c r="T117" s="59">
        <f t="shared" si="39"/>
        <v>1.7504099999999998</v>
      </c>
      <c r="U117" s="58">
        <f t="shared" si="65"/>
        <v>1.8153299999999999</v>
      </c>
      <c r="V117" s="58">
        <f t="shared" si="65"/>
        <v>1.6983849999999998</v>
      </c>
      <c r="W117" s="57">
        <f t="shared" si="41"/>
        <v>0.99378899999999992</v>
      </c>
      <c r="X117" s="24"/>
      <c r="Y117" s="42"/>
      <c r="Z117" s="33"/>
      <c r="AA117" s="33"/>
      <c r="AB117" s="41"/>
      <c r="AC117" s="24"/>
      <c r="AD117" s="42"/>
      <c r="AE117" s="33"/>
      <c r="AF117" s="33"/>
      <c r="AG117" s="41"/>
      <c r="AH117" s="23"/>
      <c r="AI117" s="42">
        <f t="shared" si="66"/>
        <v>5.273532590889185E-2</v>
      </c>
      <c r="AJ117" s="33">
        <f t="shared" si="66"/>
        <v>5.2910104358649068E-2</v>
      </c>
      <c r="AK117" s="33">
        <f t="shared" si="66"/>
        <v>4.4987293869069189E-2</v>
      </c>
      <c r="AL117" s="41">
        <f t="shared" si="66"/>
        <v>4.3242094930426411E-2</v>
      </c>
      <c r="AM117" s="33"/>
      <c r="AN117" s="42">
        <f t="shared" si="67"/>
        <v>0</v>
      </c>
      <c r="AO117" s="33">
        <f t="shared" si="67"/>
        <v>0</v>
      </c>
      <c r="AP117" s="33">
        <f t="shared" si="67"/>
        <v>0</v>
      </c>
      <c r="AQ117" s="41">
        <f t="shared" si="67"/>
        <v>0</v>
      </c>
      <c r="AR117" s="23"/>
      <c r="AS117" s="56">
        <f t="shared" si="44"/>
        <v>0</v>
      </c>
      <c r="AT117" s="29">
        <f t="shared" si="45"/>
        <v>0</v>
      </c>
      <c r="AU117" s="29">
        <f t="shared" si="46"/>
        <v>0</v>
      </c>
      <c r="AV117" s="55">
        <f t="shared" si="47"/>
        <v>0</v>
      </c>
      <c r="AW117" s="23"/>
      <c r="AX117" s="42">
        <f t="shared" si="48"/>
        <v>9.493230978465439E-3</v>
      </c>
      <c r="AY117" s="33">
        <f t="shared" si="49"/>
        <v>9.668009428222657E-3</v>
      </c>
      <c r="AZ117" s="33">
        <f t="shared" si="50"/>
        <v>1.745198938642778E-3</v>
      </c>
      <c r="BA117" s="54"/>
      <c r="BB117" s="23"/>
      <c r="BC117" s="42">
        <f>(O117-(MAX($O$3:O117)))/(MAX($O$3:O117))</f>
        <v>-1.8382070833697771E-2</v>
      </c>
      <c r="BD117" s="33">
        <f>(P117-(MAX($P$3:P117)))/(MAX($P$3:P117))</f>
        <v>-1.6179933751067205E-2</v>
      </c>
      <c r="BE117" s="33">
        <f>(Q117-(MAX($Q$3:Q117)))/(MAX($Q$3:Q117))</f>
        <v>-2.5450953553002982E-2</v>
      </c>
      <c r="BF117" s="41">
        <f>(R117-(MAX($R$3:R117)))/(MAX($R$3:R117))</f>
        <v>-2.9062542002115489E-2</v>
      </c>
      <c r="BG117" s="23"/>
      <c r="BH117" s="42">
        <f t="shared" si="51"/>
        <v>0</v>
      </c>
      <c r="BI117" s="33">
        <f t="shared" si="52"/>
        <v>0</v>
      </c>
      <c r="BJ117" s="33">
        <f t="shared" si="60"/>
        <v>0</v>
      </c>
      <c r="BK117" s="41">
        <f t="shared" si="53"/>
        <v>0</v>
      </c>
      <c r="BL117" s="23"/>
      <c r="BM117" s="36">
        <f t="shared" si="70"/>
        <v>720.67657768621473</v>
      </c>
      <c r="BN117" s="35">
        <f t="shared" si="70"/>
        <v>731.54831658078103</v>
      </c>
      <c r="BO117" s="35">
        <f t="shared" si="70"/>
        <v>659.70401946806601</v>
      </c>
      <c r="BP117" s="37">
        <f t="shared" si="70"/>
        <v>489.79597871209319</v>
      </c>
      <c r="BQ117" s="23"/>
      <c r="BR117" s="42">
        <f t="shared" si="55"/>
        <v>0</v>
      </c>
      <c r="BS117" s="33">
        <f t="shared" si="56"/>
        <v>0</v>
      </c>
      <c r="BT117" s="33">
        <f t="shared" si="61"/>
        <v>0</v>
      </c>
      <c r="BU117" s="41">
        <f t="shared" si="57"/>
        <v>0</v>
      </c>
      <c r="BV117" s="23"/>
      <c r="BW117" s="36">
        <f t="shared" si="71"/>
        <v>34.054818430197258</v>
      </c>
      <c r="BX117" s="35">
        <f t="shared" si="71"/>
        <v>34.335449116198397</v>
      </c>
      <c r="BY117" s="35">
        <f t="shared" si="71"/>
        <v>36.716511170465154</v>
      </c>
      <c r="BZ117" s="37">
        <f t="shared" si="71"/>
        <v>37.345590398879224</v>
      </c>
    </row>
    <row r="118" spans="1:78" s="64" customFormat="1" outlineLevel="1">
      <c r="A118"/>
      <c r="B118" s="23"/>
      <c r="C118" s="91"/>
      <c r="D118" s="91"/>
      <c r="E118" s="91"/>
      <c r="F118" s="91"/>
      <c r="G118" s="174"/>
      <c r="H118" s="166">
        <f t="shared" si="59"/>
        <v>40999</v>
      </c>
      <c r="I118" s="101"/>
      <c r="J118" s="102">
        <f t="shared" si="62"/>
        <v>2.4344370475674504E-2</v>
      </c>
      <c r="K118" s="103">
        <f t="shared" si="62"/>
        <v>2.4668866527192357E-2</v>
      </c>
      <c r="L118" s="103">
        <f t="shared" si="62"/>
        <v>1.8800134154318249E-2</v>
      </c>
      <c r="M118" s="104">
        <f t="shared" si="62"/>
        <v>3.2909199519106647E-2</v>
      </c>
      <c r="N118" s="100"/>
      <c r="O118" s="231">
        <v>28173.67</v>
      </c>
      <c r="P118" s="238">
        <v>28847.81</v>
      </c>
      <c r="Q118" s="238">
        <v>27491.15</v>
      </c>
      <c r="R118" s="350">
        <v>20594.03</v>
      </c>
      <c r="S118" s="100"/>
      <c r="T118" s="105">
        <f t="shared" si="39"/>
        <v>1.8173669999999997</v>
      </c>
      <c r="U118" s="106">
        <f t="shared" si="65"/>
        <v>1.884781</v>
      </c>
      <c r="V118" s="106">
        <f t="shared" si="65"/>
        <v>1.7491150000000002</v>
      </c>
      <c r="W118" s="107">
        <f t="shared" si="41"/>
        <v>1.0594029999999999</v>
      </c>
      <c r="X118" s="100"/>
      <c r="Y118" s="102">
        <f>(O118-O115)/O115</f>
        <v>0.14795389713603052</v>
      </c>
      <c r="Z118" s="103">
        <f>(P118-P115)/P115</f>
        <v>0.14848969107462207</v>
      </c>
      <c r="AA118" s="103">
        <f>(Q118-Q115)/Q115</f>
        <v>0.13496474077523654</v>
      </c>
      <c r="AB118" s="104">
        <f>(R118-R115)/R115</f>
        <v>0.1258662389321506</v>
      </c>
      <c r="AC118" s="100"/>
      <c r="AD118" s="102"/>
      <c r="AE118" s="103"/>
      <c r="AF118" s="103"/>
      <c r="AG118" s="104"/>
      <c r="AH118" s="99"/>
      <c r="AI118" s="102">
        <f t="shared" si="66"/>
        <v>2.4344370475674504E-2</v>
      </c>
      <c r="AJ118" s="103">
        <f t="shared" si="66"/>
        <v>2.4668866527192357E-2</v>
      </c>
      <c r="AK118" s="103">
        <f t="shared" si="66"/>
        <v>1.8800134154318249E-2</v>
      </c>
      <c r="AL118" s="104">
        <f t="shared" si="66"/>
        <v>3.2909199519106647E-2</v>
      </c>
      <c r="AM118" s="103"/>
      <c r="AN118" s="102">
        <f t="shared" si="67"/>
        <v>0</v>
      </c>
      <c r="AO118" s="103">
        <f t="shared" si="67"/>
        <v>0</v>
      </c>
      <c r="AP118" s="103">
        <f t="shared" si="67"/>
        <v>0</v>
      </c>
      <c r="AQ118" s="104">
        <f t="shared" si="67"/>
        <v>0</v>
      </c>
      <c r="AR118" s="99"/>
      <c r="AS118" s="108">
        <f t="shared" si="44"/>
        <v>0</v>
      </c>
      <c r="AT118" s="109">
        <f t="shared" si="45"/>
        <v>0</v>
      </c>
      <c r="AU118" s="109">
        <f t="shared" si="46"/>
        <v>0</v>
      </c>
      <c r="AV118" s="110">
        <f t="shared" si="47"/>
        <v>0</v>
      </c>
      <c r="AW118" s="99"/>
      <c r="AX118" s="102">
        <f t="shared" si="48"/>
        <v>-8.5648290434321428E-3</v>
      </c>
      <c r="AY118" s="103">
        <f t="shared" si="49"/>
        <v>-8.2403329919142898E-3</v>
      </c>
      <c r="AZ118" s="103">
        <f t="shared" si="50"/>
        <v>-1.4109065364788398E-2</v>
      </c>
      <c r="BA118" s="111"/>
      <c r="BB118" s="99"/>
      <c r="BC118" s="102">
        <f>(O118-(MAX($O$3:O118)))/(MAX($O$3:O118))</f>
        <v>0</v>
      </c>
      <c r="BD118" s="103">
        <f>(P118-(MAX($P$3:P118)))/(MAX($P$3:P118))</f>
        <v>0</v>
      </c>
      <c r="BE118" s="103">
        <f>(Q118-(MAX($Q$3:Q118)))/(MAX($Q$3:Q118))</f>
        <v>-7.1293007398364238E-3</v>
      </c>
      <c r="BF118" s="104">
        <f>(R118-(MAX($R$3:R118)))/(MAX($R$3:R118))</f>
        <v>0</v>
      </c>
      <c r="BG118" s="99"/>
      <c r="BH118" s="102">
        <f t="shared" si="51"/>
        <v>0.14795389713603052</v>
      </c>
      <c r="BI118" s="103">
        <f t="shared" si="52"/>
        <v>0.14848969107462207</v>
      </c>
      <c r="BJ118" s="103">
        <f t="shared" si="60"/>
        <v>0.13496474077523654</v>
      </c>
      <c r="BK118" s="104">
        <f t="shared" si="53"/>
        <v>0.1258662389321506</v>
      </c>
      <c r="BL118" s="99"/>
      <c r="BM118" s="112">
        <f t="shared" si="70"/>
        <v>827.30348592954749</v>
      </c>
      <c r="BN118" s="113">
        <f t="shared" si="70"/>
        <v>840.17570011602106</v>
      </c>
      <c r="BO118" s="113">
        <f t="shared" si="70"/>
        <v>748.74080144395521</v>
      </c>
      <c r="BP118" s="114">
        <f t="shared" si="70"/>
        <v>551.44475639667598</v>
      </c>
      <c r="BQ118" s="99"/>
      <c r="BR118" s="102">
        <f t="shared" si="55"/>
        <v>0</v>
      </c>
      <c r="BS118" s="103">
        <f t="shared" si="56"/>
        <v>0</v>
      </c>
      <c r="BT118" s="103">
        <f t="shared" si="61"/>
        <v>0</v>
      </c>
      <c r="BU118" s="104">
        <f t="shared" si="57"/>
        <v>0</v>
      </c>
      <c r="BV118" s="99"/>
      <c r="BW118" s="112">
        <f t="shared" si="71"/>
        <v>34.054818430197258</v>
      </c>
      <c r="BX118" s="113">
        <f t="shared" si="71"/>
        <v>34.335449116198397</v>
      </c>
      <c r="BY118" s="113">
        <f t="shared" si="71"/>
        <v>36.716511170465154</v>
      </c>
      <c r="BZ118" s="114">
        <f t="shared" si="71"/>
        <v>37.345590398879224</v>
      </c>
    </row>
    <row r="119" spans="1:78" outlineLevel="1">
      <c r="H119" s="167">
        <f t="shared" si="59"/>
        <v>41029</v>
      </c>
      <c r="I119" s="60"/>
      <c r="J119" s="42">
        <f t="shared" si="62"/>
        <v>-3.1990862390308683E-3</v>
      </c>
      <c r="K119" s="33">
        <f t="shared" si="62"/>
        <v>-2.6750730818041468E-3</v>
      </c>
      <c r="L119" s="33">
        <f t="shared" si="62"/>
        <v>-2.2505424472967217E-3</v>
      </c>
      <c r="M119" s="41">
        <f t="shared" si="62"/>
        <v>-6.2765762699189542E-3</v>
      </c>
      <c r="N119" s="24"/>
      <c r="O119" s="232">
        <v>28083.54</v>
      </c>
      <c r="P119" s="239">
        <v>28770.639999999999</v>
      </c>
      <c r="Q119" s="239">
        <v>27429.279999999999</v>
      </c>
      <c r="R119" s="351">
        <v>20464.77</v>
      </c>
      <c r="S119" s="24"/>
      <c r="T119" s="59">
        <f t="shared" si="39"/>
        <v>1.808354</v>
      </c>
      <c r="U119" s="58">
        <f t="shared" si="65"/>
        <v>1.8770639999999998</v>
      </c>
      <c r="V119" s="58">
        <f t="shared" si="65"/>
        <v>1.7429279999999998</v>
      </c>
      <c r="W119" s="57">
        <f t="shared" si="41"/>
        <v>1.0464770000000001</v>
      </c>
      <c r="X119" s="24"/>
      <c r="Y119" s="42"/>
      <c r="Z119" s="33"/>
      <c r="AA119" s="33"/>
      <c r="AB119" s="41"/>
      <c r="AC119" s="24"/>
      <c r="AD119" s="42"/>
      <c r="AE119" s="33"/>
      <c r="AF119" s="33"/>
      <c r="AG119" s="41"/>
      <c r="AH119" s="23"/>
      <c r="AI119" s="42">
        <f t="shared" si="66"/>
        <v>-3.1990862390308683E-3</v>
      </c>
      <c r="AJ119" s="33">
        <f t="shared" si="66"/>
        <v>-2.6750730818041468E-3</v>
      </c>
      <c r="AK119" s="33">
        <f t="shared" si="66"/>
        <v>-2.2505424472967217E-3</v>
      </c>
      <c r="AL119" s="41">
        <f t="shared" si="66"/>
        <v>-6.2765762699189542E-3</v>
      </c>
      <c r="AM119" s="33"/>
      <c r="AN119" s="42">
        <f t="shared" si="67"/>
        <v>-3.1990862390308683E-3</v>
      </c>
      <c r="AO119" s="33">
        <f t="shared" si="67"/>
        <v>-2.6750730818041468E-3</v>
      </c>
      <c r="AP119" s="33">
        <f t="shared" si="67"/>
        <v>-2.2505424472967217E-3</v>
      </c>
      <c r="AQ119" s="41">
        <f t="shared" si="67"/>
        <v>-6.2765762699189542E-3</v>
      </c>
      <c r="AR119" s="23"/>
      <c r="AS119" s="56">
        <f t="shared" si="44"/>
        <v>0.10234152764756665</v>
      </c>
      <c r="AT119" s="29">
        <f t="shared" si="45"/>
        <v>7.1560159929931352E-2</v>
      </c>
      <c r="AU119" s="29">
        <f t="shared" si="46"/>
        <v>5.0649413070843176E-2</v>
      </c>
      <c r="AV119" s="55">
        <f t="shared" si="47"/>
        <v>0.39395409672109732</v>
      </c>
      <c r="AW119" s="23"/>
      <c r="AX119" s="42">
        <f t="shared" si="48"/>
        <v>3.0774900308880859E-3</v>
      </c>
      <c r="AY119" s="33">
        <f t="shared" si="49"/>
        <v>3.6015031881148074E-3</v>
      </c>
      <c r="AZ119" s="33">
        <f t="shared" si="50"/>
        <v>4.0260338226222325E-3</v>
      </c>
      <c r="BA119" s="54"/>
      <c r="BB119" s="23"/>
      <c r="BC119" s="42">
        <f>(O119-(MAX($O$3:O119)))/(MAX($O$3:O119))</f>
        <v>-3.1990862390308891E-3</v>
      </c>
      <c r="BD119" s="33">
        <f>(P119-(MAX($P$3:P119)))/(MAX($P$3:P119))</f>
        <v>-2.6750730818041954E-3</v>
      </c>
      <c r="BE119" s="33">
        <f>(Q119-(MAX($Q$3:Q119)))/(MAX($Q$3:Q119))</f>
        <v>-9.3637983931986486E-3</v>
      </c>
      <c r="BF119" s="41">
        <f>(R119-(MAX($R$3:R119)))/(MAX($R$3:R119))</f>
        <v>-6.276576269918923E-3</v>
      </c>
      <c r="BG119" s="23"/>
      <c r="BH119" s="42">
        <f t="shared" si="51"/>
        <v>0</v>
      </c>
      <c r="BI119" s="33">
        <f t="shared" si="52"/>
        <v>0</v>
      </c>
      <c r="BJ119" s="33">
        <f t="shared" si="60"/>
        <v>0</v>
      </c>
      <c r="BK119" s="41">
        <f t="shared" si="53"/>
        <v>0</v>
      </c>
      <c r="BL119" s="23"/>
      <c r="BM119" s="36">
        <f t="shared" si="70"/>
        <v>827.30348592954749</v>
      </c>
      <c r="BN119" s="35">
        <f t="shared" si="70"/>
        <v>840.17570011602106</v>
      </c>
      <c r="BO119" s="35">
        <f t="shared" si="70"/>
        <v>748.74080144395521</v>
      </c>
      <c r="BP119" s="37">
        <f t="shared" si="70"/>
        <v>551.44475639667598</v>
      </c>
      <c r="BQ119" s="23"/>
      <c r="BR119" s="42">
        <f t="shared" si="55"/>
        <v>0</v>
      </c>
      <c r="BS119" s="33">
        <f t="shared" si="56"/>
        <v>0</v>
      </c>
      <c r="BT119" s="33">
        <f t="shared" si="61"/>
        <v>0</v>
      </c>
      <c r="BU119" s="41">
        <f t="shared" si="57"/>
        <v>0</v>
      </c>
      <c r="BV119" s="23"/>
      <c r="BW119" s="36">
        <f t="shared" si="71"/>
        <v>34.054818430197258</v>
      </c>
      <c r="BX119" s="35">
        <f t="shared" si="71"/>
        <v>34.335449116198397</v>
      </c>
      <c r="BY119" s="35">
        <f t="shared" si="71"/>
        <v>36.716511170465154</v>
      </c>
      <c r="BZ119" s="37">
        <f t="shared" si="71"/>
        <v>37.345590398879224</v>
      </c>
    </row>
    <row r="120" spans="1:78" outlineLevel="1">
      <c r="H120" s="167">
        <f t="shared" si="59"/>
        <v>41060</v>
      </c>
      <c r="I120" s="60"/>
      <c r="J120" s="42">
        <f t="shared" si="62"/>
        <v>-8.574061532128785E-2</v>
      </c>
      <c r="K120" s="33">
        <f t="shared" si="62"/>
        <v>-8.5829164731823893E-2</v>
      </c>
      <c r="L120" s="33">
        <f t="shared" si="62"/>
        <v>-6.4831814761451945E-2</v>
      </c>
      <c r="M120" s="41">
        <f t="shared" si="62"/>
        <v>-6.0100846479095527E-2</v>
      </c>
      <c r="N120" s="24"/>
      <c r="O120" s="232">
        <v>25675.64</v>
      </c>
      <c r="P120" s="239">
        <v>26301.279999999999</v>
      </c>
      <c r="Q120" s="239">
        <v>25650.99</v>
      </c>
      <c r="R120" s="351">
        <v>19234.82</v>
      </c>
      <c r="S120" s="24"/>
      <c r="T120" s="59">
        <f t="shared" si="39"/>
        <v>1.567564</v>
      </c>
      <c r="U120" s="58">
        <f t="shared" si="65"/>
        <v>1.6301279999999998</v>
      </c>
      <c r="V120" s="58">
        <f t="shared" si="65"/>
        <v>1.5650990000000002</v>
      </c>
      <c r="W120" s="57">
        <f t="shared" si="41"/>
        <v>0.92348200000000003</v>
      </c>
      <c r="X120" s="24"/>
      <c r="Y120" s="42"/>
      <c r="Z120" s="33"/>
      <c r="AA120" s="33"/>
      <c r="AB120" s="41"/>
      <c r="AC120" s="24"/>
      <c r="AD120" s="42"/>
      <c r="AE120" s="33"/>
      <c r="AF120" s="33"/>
      <c r="AG120" s="41"/>
      <c r="AH120" s="23"/>
      <c r="AI120" s="42">
        <f t="shared" si="66"/>
        <v>-8.574061532128785E-2</v>
      </c>
      <c r="AJ120" s="33">
        <f t="shared" si="66"/>
        <v>-8.5829164731823893E-2</v>
      </c>
      <c r="AK120" s="33">
        <f t="shared" si="66"/>
        <v>-6.4831814761451945E-2</v>
      </c>
      <c r="AL120" s="41">
        <f t="shared" si="66"/>
        <v>-6.0100846479095527E-2</v>
      </c>
      <c r="AM120" s="33"/>
      <c r="AN120" s="42">
        <f t="shared" si="67"/>
        <v>-8.574061532128785E-2</v>
      </c>
      <c r="AO120" s="33">
        <f t="shared" si="67"/>
        <v>-8.5829164731823893E-2</v>
      </c>
      <c r="AP120" s="33">
        <f t="shared" si="67"/>
        <v>-6.4831814761451945E-2</v>
      </c>
      <c r="AQ120" s="41">
        <f t="shared" si="67"/>
        <v>-6.0100846479095527E-2</v>
      </c>
      <c r="AR120" s="23"/>
      <c r="AS120" s="56">
        <f t="shared" si="44"/>
        <v>73.514531156730598</v>
      </c>
      <c r="AT120" s="29">
        <f t="shared" si="45"/>
        <v>73.666455185625637</v>
      </c>
      <c r="AU120" s="29">
        <f t="shared" si="46"/>
        <v>42.031642052632179</v>
      </c>
      <c r="AV120" s="55">
        <f t="shared" si="47"/>
        <v>36.121117475038091</v>
      </c>
      <c r="AW120" s="23"/>
      <c r="AX120" s="42">
        <f t="shared" si="48"/>
        <v>-2.5639768842192323E-2</v>
      </c>
      <c r="AY120" s="33">
        <f t="shared" si="49"/>
        <v>-2.5728318252728366E-2</v>
      </c>
      <c r="AZ120" s="33">
        <f t="shared" si="50"/>
        <v>-4.7309682823564181E-3</v>
      </c>
      <c r="BA120" s="54"/>
      <c r="BB120" s="23"/>
      <c r="BC120" s="42">
        <f>(O120-(MAX($O$3:O120)))/(MAX($O$3:O120))</f>
        <v>-8.8665409937718404E-2</v>
      </c>
      <c r="BD120" s="33">
        <f>(P120-(MAX($P$3:P120)))/(MAX($P$3:P120))</f>
        <v>-8.827463852542021E-2</v>
      </c>
      <c r="BE120" s="33">
        <f>(Q120-(MAX($Q$3:Q120)))/(MAX($Q$3:Q120))</f>
        <v>-7.3588541111759109E-2</v>
      </c>
      <c r="BF120" s="41">
        <f>(R120-(MAX($R$3:R120)))/(MAX($R$3:R120))</f>
        <v>-6.6000195202201767E-2</v>
      </c>
      <c r="BG120" s="23"/>
      <c r="BH120" s="42">
        <f t="shared" si="51"/>
        <v>0</v>
      </c>
      <c r="BI120" s="33">
        <f t="shared" si="52"/>
        <v>0</v>
      </c>
      <c r="BJ120" s="33">
        <f t="shared" si="60"/>
        <v>0</v>
      </c>
      <c r="BK120" s="41">
        <f t="shared" si="53"/>
        <v>0</v>
      </c>
      <c r="BL120" s="23"/>
      <c r="BM120" s="36">
        <f t="shared" si="70"/>
        <v>827.30348592954749</v>
      </c>
      <c r="BN120" s="35">
        <f t="shared" si="70"/>
        <v>840.17570011602106</v>
      </c>
      <c r="BO120" s="35">
        <f t="shared" si="70"/>
        <v>748.74080144395521</v>
      </c>
      <c r="BP120" s="37">
        <f t="shared" si="70"/>
        <v>551.44475639667598</v>
      </c>
      <c r="BQ120" s="23"/>
      <c r="BR120" s="42">
        <f t="shared" si="55"/>
        <v>0</v>
      </c>
      <c r="BS120" s="33">
        <f t="shared" si="56"/>
        <v>0</v>
      </c>
      <c r="BT120" s="33">
        <f t="shared" si="61"/>
        <v>0</v>
      </c>
      <c r="BU120" s="41">
        <f t="shared" si="57"/>
        <v>0</v>
      </c>
      <c r="BV120" s="23"/>
      <c r="BW120" s="36">
        <f t="shared" si="71"/>
        <v>34.054818430197258</v>
      </c>
      <c r="BX120" s="35">
        <f t="shared" si="71"/>
        <v>34.335449116198397</v>
      </c>
      <c r="BY120" s="35">
        <f t="shared" si="71"/>
        <v>36.716511170465154</v>
      </c>
      <c r="BZ120" s="37">
        <f t="shared" si="71"/>
        <v>37.345590398879224</v>
      </c>
    </row>
    <row r="121" spans="1:78" outlineLevel="1">
      <c r="H121" s="167">
        <f t="shared" si="59"/>
        <v>41090</v>
      </c>
      <c r="I121" s="60"/>
      <c r="J121" s="42">
        <f t="shared" si="62"/>
        <v>3.2597824241187512E-2</v>
      </c>
      <c r="K121" s="33">
        <f t="shared" si="62"/>
        <v>3.2762664022435439E-2</v>
      </c>
      <c r="L121" s="33">
        <f t="shared" si="62"/>
        <v>1.8904143660732009E-2</v>
      </c>
      <c r="M121" s="104">
        <f t="shared" si="62"/>
        <v>4.1202361134650589E-2</v>
      </c>
      <c r="N121" s="24"/>
      <c r="O121" s="232">
        <v>26512.61</v>
      </c>
      <c r="P121" s="239">
        <v>27162.98</v>
      </c>
      <c r="Q121" s="239">
        <v>26135.9</v>
      </c>
      <c r="R121" s="350">
        <v>20027.34</v>
      </c>
      <c r="S121" s="24"/>
      <c r="T121" s="59">
        <f t="shared" si="39"/>
        <v>1.6512610000000001</v>
      </c>
      <c r="U121" s="58">
        <f t="shared" si="65"/>
        <v>1.7162979999999999</v>
      </c>
      <c r="V121" s="58">
        <f t="shared" si="65"/>
        <v>1.6135900000000001</v>
      </c>
      <c r="W121" s="57">
        <f t="shared" si="41"/>
        <v>1.002734</v>
      </c>
      <c r="X121" s="24"/>
      <c r="Y121" s="42">
        <f>(O121-O118)/O118</f>
        <v>-5.895788514595357E-2</v>
      </c>
      <c r="Z121" s="33">
        <f>(P121-P118)/P118</f>
        <v>-5.8404086826695047E-2</v>
      </c>
      <c r="AA121" s="33">
        <f>(Q121-Q118)/Q118</f>
        <v>-4.9297683072552438E-2</v>
      </c>
      <c r="AB121" s="41">
        <f>(R121-R118)/R118</f>
        <v>-2.7517197945229697E-2</v>
      </c>
      <c r="AC121" s="24"/>
      <c r="AD121" s="102"/>
      <c r="AE121" s="103"/>
      <c r="AF121" s="103"/>
      <c r="AG121" s="104"/>
      <c r="AH121" s="23"/>
      <c r="AI121" s="42">
        <f t="shared" si="66"/>
        <v>3.2597824241187512E-2</v>
      </c>
      <c r="AJ121" s="33">
        <f t="shared" si="66"/>
        <v>3.2762664022435439E-2</v>
      </c>
      <c r="AK121" s="33">
        <f t="shared" si="66"/>
        <v>1.8904143660732009E-2</v>
      </c>
      <c r="AL121" s="41">
        <f t="shared" si="66"/>
        <v>4.1202361134650589E-2</v>
      </c>
      <c r="AM121" s="33"/>
      <c r="AN121" s="42">
        <f t="shared" si="67"/>
        <v>0</v>
      </c>
      <c r="AO121" s="33">
        <f t="shared" si="67"/>
        <v>0</v>
      </c>
      <c r="AP121" s="33">
        <f t="shared" si="67"/>
        <v>0</v>
      </c>
      <c r="AQ121" s="41">
        <f t="shared" si="67"/>
        <v>0</v>
      </c>
      <c r="AR121" s="23"/>
      <c r="AS121" s="56">
        <f t="shared" si="44"/>
        <v>0</v>
      </c>
      <c r="AT121" s="29">
        <f t="shared" si="45"/>
        <v>0</v>
      </c>
      <c r="AU121" s="29">
        <f t="shared" si="46"/>
        <v>0</v>
      </c>
      <c r="AV121" s="55">
        <f t="shared" si="47"/>
        <v>0</v>
      </c>
      <c r="AW121" s="23"/>
      <c r="AX121" s="42">
        <f t="shared" si="48"/>
        <v>-8.6045368934630773E-3</v>
      </c>
      <c r="AY121" s="33">
        <f t="shared" si="49"/>
        <v>-8.4396971122151498E-3</v>
      </c>
      <c r="AZ121" s="33">
        <f t="shared" si="50"/>
        <v>-2.229821747391858E-2</v>
      </c>
      <c r="BA121" s="54"/>
      <c r="BB121" s="23"/>
      <c r="BC121" s="42">
        <f>(O121-(MAX($O$3:O121)))/(MAX($O$3:O121))</f>
        <v>-5.895788514595357E-2</v>
      </c>
      <c r="BD121" s="33">
        <f>(P121-(MAX($P$3:P121)))/(MAX($P$3:P121))</f>
        <v>-5.8404086826695047E-2</v>
      </c>
      <c r="BE121" s="33">
        <f>(Q121-(MAX($Q$3:Q121)))/(MAX($Q$3:Q121))</f>
        <v>-5.6075525803987489E-2</v>
      </c>
      <c r="BF121" s="41">
        <f>(R121-(MAX($R$3:R121)))/(MAX($R$3:R121))</f>
        <v>-2.7517197945229697E-2</v>
      </c>
      <c r="BG121" s="23"/>
      <c r="BH121" s="42">
        <f t="shared" si="51"/>
        <v>0</v>
      </c>
      <c r="BI121" s="33">
        <f t="shared" si="52"/>
        <v>0</v>
      </c>
      <c r="BJ121" s="33">
        <f t="shared" si="60"/>
        <v>0</v>
      </c>
      <c r="BK121" s="41">
        <f t="shared" si="53"/>
        <v>0</v>
      </c>
      <c r="BL121" s="23"/>
      <c r="BM121" s="36">
        <f t="shared" si="70"/>
        <v>827.30348592954749</v>
      </c>
      <c r="BN121" s="35">
        <f t="shared" si="70"/>
        <v>840.17570011602106</v>
      </c>
      <c r="BO121" s="35">
        <f t="shared" si="70"/>
        <v>748.74080144395521</v>
      </c>
      <c r="BP121" s="37">
        <f t="shared" si="70"/>
        <v>551.44475639667598</v>
      </c>
      <c r="BQ121" s="23"/>
      <c r="BR121" s="42">
        <f t="shared" si="55"/>
        <v>-5.895788514595357E-2</v>
      </c>
      <c r="BS121" s="33">
        <f t="shared" si="56"/>
        <v>-5.8404086826695047E-2</v>
      </c>
      <c r="BT121" s="33">
        <f t="shared" si="61"/>
        <v>-4.9297683072552438E-2</v>
      </c>
      <c r="BU121" s="41">
        <f t="shared" si="57"/>
        <v>-2.7517197945229697E-2</v>
      </c>
      <c r="BV121" s="23"/>
      <c r="BW121" s="36">
        <f t="shared" si="71"/>
        <v>32.047018356523388</v>
      </c>
      <c r="BX121" s="35">
        <f t="shared" si="71"/>
        <v>32.330118564782374</v>
      </c>
      <c r="BY121" s="35">
        <f t="shared" si="71"/>
        <v>34.906472239253731</v>
      </c>
      <c r="BZ121" s="37">
        <f t="shared" si="71"/>
        <v>36.317944395491793</v>
      </c>
    </row>
    <row r="122" spans="1:78" s="139" customFormat="1" outlineLevel="1">
      <c r="A122"/>
      <c r="B122" s="23"/>
      <c r="C122" s="91"/>
      <c r="D122" s="91"/>
      <c r="E122" s="91"/>
      <c r="F122" s="91"/>
      <c r="G122" s="174"/>
      <c r="H122" s="163">
        <f t="shared" si="59"/>
        <v>41121</v>
      </c>
      <c r="I122" s="149"/>
      <c r="J122" s="150">
        <f t="shared" si="62"/>
        <v>1.8941175538734312E-2</v>
      </c>
      <c r="K122" s="151">
        <f t="shared" si="62"/>
        <v>1.9413186623853385E-2</v>
      </c>
      <c r="L122" s="151">
        <f t="shared" si="62"/>
        <v>-4.4574703759969747E-4</v>
      </c>
      <c r="M122" s="41">
        <f t="shared" si="62"/>
        <v>1.3889013718247245E-2</v>
      </c>
      <c r="N122" s="148"/>
      <c r="O122" s="234">
        <v>27014.79</v>
      </c>
      <c r="P122" s="241">
        <v>27690.3</v>
      </c>
      <c r="Q122" s="241">
        <v>26124.25</v>
      </c>
      <c r="R122" s="351">
        <v>20305.5</v>
      </c>
      <c r="S122" s="148"/>
      <c r="T122" s="153">
        <f t="shared" si="39"/>
        <v>1.7014790000000002</v>
      </c>
      <c r="U122" s="154">
        <f t="shared" si="65"/>
        <v>1.7690299999999999</v>
      </c>
      <c r="V122" s="154">
        <f t="shared" si="65"/>
        <v>1.612425</v>
      </c>
      <c r="W122" s="155">
        <f t="shared" si="41"/>
        <v>1.0305500000000001</v>
      </c>
      <c r="X122" s="148"/>
      <c r="Y122" s="150"/>
      <c r="Z122" s="151"/>
      <c r="AA122" s="151"/>
      <c r="AB122" s="152"/>
      <c r="AC122" s="148"/>
      <c r="AD122" s="42"/>
      <c r="AE122" s="33"/>
      <c r="AF122" s="33"/>
      <c r="AG122" s="41"/>
      <c r="AH122" s="147"/>
      <c r="AI122" s="150">
        <f t="shared" si="66"/>
        <v>1.8941175538734312E-2</v>
      </c>
      <c r="AJ122" s="151">
        <f t="shared" si="66"/>
        <v>1.9413186623853385E-2</v>
      </c>
      <c r="AK122" s="151">
        <f t="shared" si="66"/>
        <v>-4.4574703759969747E-4</v>
      </c>
      <c r="AL122" s="152">
        <f t="shared" si="66"/>
        <v>1.3889013718247245E-2</v>
      </c>
      <c r="AM122" s="151"/>
      <c r="AN122" s="150">
        <f t="shared" si="67"/>
        <v>0</v>
      </c>
      <c r="AO122" s="151">
        <f t="shared" si="67"/>
        <v>0</v>
      </c>
      <c r="AP122" s="151">
        <f t="shared" si="67"/>
        <v>-4.4574703759969747E-4</v>
      </c>
      <c r="AQ122" s="152">
        <f t="shared" si="67"/>
        <v>0</v>
      </c>
      <c r="AR122" s="147"/>
      <c r="AS122" s="156">
        <f t="shared" si="44"/>
        <v>0</v>
      </c>
      <c r="AT122" s="157">
        <f t="shared" si="45"/>
        <v>0</v>
      </c>
      <c r="AU122" s="157">
        <f t="shared" si="46"/>
        <v>1.9869042152890612E-3</v>
      </c>
      <c r="AV122" s="158">
        <f t="shared" si="47"/>
        <v>0</v>
      </c>
      <c r="AW122" s="147"/>
      <c r="AX122" s="150">
        <f t="shared" si="48"/>
        <v>5.0521618204870666E-3</v>
      </c>
      <c r="AY122" s="151">
        <f t="shared" si="49"/>
        <v>5.5241729056061395E-3</v>
      </c>
      <c r="AZ122" s="151">
        <f t="shared" si="50"/>
        <v>-1.4334760755846943E-2</v>
      </c>
      <c r="BA122" s="159"/>
      <c r="BB122" s="147"/>
      <c r="BC122" s="150">
        <f>(O122-(MAX($O$3:O122)))/(MAX($O$3:O122))</f>
        <v>-4.1133441259161387E-2</v>
      </c>
      <c r="BD122" s="151">
        <f>(P122-(MAX($P$3:P122)))/(MAX($P$3:P122))</f>
        <v>-4.012470964000394E-2</v>
      </c>
      <c r="BE122" s="151">
        <f>(Q122-(MAX($Q$3:Q122)))/(MAX($Q$3:Q122))</f>
        <v>-5.6496277342078197E-2</v>
      </c>
      <c r="BF122" s="152">
        <f>(R122-(MAX($R$3:R122)))/(MAX($R$3:R122))</f>
        <v>-1.4010370966731566E-2</v>
      </c>
      <c r="BG122" s="147"/>
      <c r="BH122" s="150">
        <f t="shared" si="51"/>
        <v>0</v>
      </c>
      <c r="BI122" s="151">
        <f t="shared" si="52"/>
        <v>0</v>
      </c>
      <c r="BJ122" s="151">
        <f t="shared" si="60"/>
        <v>0</v>
      </c>
      <c r="BK122" s="152">
        <f t="shared" si="53"/>
        <v>0</v>
      </c>
      <c r="BL122" s="147"/>
      <c r="BM122" s="160">
        <f t="shared" si="70"/>
        <v>827.30348592954749</v>
      </c>
      <c r="BN122" s="161">
        <f t="shared" si="70"/>
        <v>840.17570011602106</v>
      </c>
      <c r="BO122" s="161">
        <f t="shared" si="70"/>
        <v>748.74080144395521</v>
      </c>
      <c r="BP122" s="162">
        <f t="shared" si="70"/>
        <v>551.44475639667598</v>
      </c>
      <c r="BQ122" s="147"/>
      <c r="BR122" s="150">
        <f t="shared" si="55"/>
        <v>0</v>
      </c>
      <c r="BS122" s="151">
        <f t="shared" si="56"/>
        <v>0</v>
      </c>
      <c r="BT122" s="151">
        <f t="shared" si="61"/>
        <v>0</v>
      </c>
      <c r="BU122" s="152">
        <f t="shared" si="57"/>
        <v>0</v>
      </c>
      <c r="BV122" s="147"/>
      <c r="BW122" s="160">
        <f t="shared" si="71"/>
        <v>32.047018356523388</v>
      </c>
      <c r="BX122" s="161">
        <f t="shared" si="71"/>
        <v>32.330118564782374</v>
      </c>
      <c r="BY122" s="161">
        <f t="shared" si="71"/>
        <v>34.906472239253731</v>
      </c>
      <c r="BZ122" s="162">
        <f t="shared" si="71"/>
        <v>36.317944395491793</v>
      </c>
    </row>
    <row r="123" spans="1:78" outlineLevel="1">
      <c r="H123" s="167">
        <f t="shared" si="59"/>
        <v>41152</v>
      </c>
      <c r="I123" s="60"/>
      <c r="J123" s="42">
        <f t="shared" si="62"/>
        <v>2.9551960241038344E-2</v>
      </c>
      <c r="K123" s="33">
        <f t="shared" si="62"/>
        <v>2.9725932907913588E-2</v>
      </c>
      <c r="L123" s="33">
        <f t="shared" si="62"/>
        <v>3.4810568724461088E-2</v>
      </c>
      <c r="M123" s="41">
        <f t="shared" si="62"/>
        <v>2.2522469281721857E-2</v>
      </c>
      <c r="N123" s="24"/>
      <c r="O123" s="232">
        <v>27813.13</v>
      </c>
      <c r="P123" s="239">
        <v>28513.42</v>
      </c>
      <c r="Q123" s="239">
        <v>27033.65</v>
      </c>
      <c r="R123" s="351">
        <v>20762.830000000002</v>
      </c>
      <c r="S123" s="24"/>
      <c r="T123" s="59">
        <f t="shared" si="39"/>
        <v>1.7813130000000001</v>
      </c>
      <c r="U123" s="58">
        <f t="shared" si="65"/>
        <v>1.8513419999999998</v>
      </c>
      <c r="V123" s="58">
        <f t="shared" si="65"/>
        <v>1.7033650000000002</v>
      </c>
      <c r="W123" s="57">
        <f t="shared" si="41"/>
        <v>1.0762830000000001</v>
      </c>
      <c r="X123" s="24"/>
      <c r="Y123" s="42"/>
      <c r="Z123" s="33"/>
      <c r="AA123" s="33"/>
      <c r="AB123" s="41"/>
      <c r="AC123" s="24"/>
      <c r="AD123" s="42"/>
      <c r="AE123" s="33"/>
      <c r="AF123" s="33"/>
      <c r="AG123" s="41"/>
      <c r="AH123" s="23"/>
      <c r="AI123" s="42">
        <f t="shared" si="66"/>
        <v>2.9551960241038344E-2</v>
      </c>
      <c r="AJ123" s="33">
        <f t="shared" si="66"/>
        <v>2.9725932907913588E-2</v>
      </c>
      <c r="AK123" s="33">
        <f t="shared" si="66"/>
        <v>3.4810568724461088E-2</v>
      </c>
      <c r="AL123" s="41">
        <f t="shared" si="66"/>
        <v>2.2522469281721857E-2</v>
      </c>
      <c r="AM123" s="33"/>
      <c r="AN123" s="42">
        <f t="shared" si="67"/>
        <v>0</v>
      </c>
      <c r="AO123" s="33">
        <f t="shared" si="67"/>
        <v>0</v>
      </c>
      <c r="AP123" s="33">
        <f t="shared" si="67"/>
        <v>0</v>
      </c>
      <c r="AQ123" s="41">
        <f t="shared" si="67"/>
        <v>0</v>
      </c>
      <c r="AR123" s="23"/>
      <c r="AS123" s="56">
        <f t="shared" si="44"/>
        <v>0</v>
      </c>
      <c r="AT123" s="29">
        <f t="shared" si="45"/>
        <v>0</v>
      </c>
      <c r="AU123" s="29">
        <f t="shared" si="46"/>
        <v>0</v>
      </c>
      <c r="AV123" s="55">
        <f t="shared" si="47"/>
        <v>0</v>
      </c>
      <c r="AW123" s="23"/>
      <c r="AX123" s="42">
        <f t="shared" si="48"/>
        <v>7.0294909593164867E-3</v>
      </c>
      <c r="AY123" s="33">
        <f t="shared" si="49"/>
        <v>7.2034636261917306E-3</v>
      </c>
      <c r="AZ123" s="33">
        <f t="shared" si="50"/>
        <v>1.2288099442739231E-2</v>
      </c>
      <c r="BA123" s="54"/>
      <c r="BB123" s="23"/>
      <c r="BC123" s="42">
        <f>(O123-(MAX($O$3:O123)))/(MAX($O$3:O123))</f>
        <v>-1.2797054838790872E-2</v>
      </c>
      <c r="BD123" s="33">
        <f>(P123-(MAX($P$3:P123)))/(MAX($P$3:P123))</f>
        <v>-1.1591521158798641E-2</v>
      </c>
      <c r="BE123" s="33">
        <f>(Q123-(MAX($Q$3:Q123)))/(MAX($Q$3:Q123))</f>
        <v>-2.3652376162709779E-2</v>
      </c>
      <c r="BF123" s="41">
        <f>(R123-(MAX($R$3:R123)))/(MAX($R$3:R123))</f>
        <v>0</v>
      </c>
      <c r="BG123" s="23"/>
      <c r="BH123" s="42">
        <f t="shared" si="51"/>
        <v>0</v>
      </c>
      <c r="BI123" s="33">
        <f t="shared" si="52"/>
        <v>0</v>
      </c>
      <c r="BJ123" s="33">
        <f t="shared" si="60"/>
        <v>0</v>
      </c>
      <c r="BK123" s="41">
        <f t="shared" si="53"/>
        <v>0</v>
      </c>
      <c r="BL123" s="23"/>
      <c r="BM123" s="36">
        <f t="shared" si="70"/>
        <v>827.30348592954749</v>
      </c>
      <c r="BN123" s="35">
        <f t="shared" si="70"/>
        <v>840.17570011602106</v>
      </c>
      <c r="BO123" s="35">
        <f t="shared" si="70"/>
        <v>748.74080144395521</v>
      </c>
      <c r="BP123" s="37">
        <f t="shared" si="70"/>
        <v>551.44475639667598</v>
      </c>
      <c r="BQ123" s="23"/>
      <c r="BR123" s="42">
        <f t="shared" si="55"/>
        <v>0</v>
      </c>
      <c r="BS123" s="33">
        <f t="shared" si="56"/>
        <v>0</v>
      </c>
      <c r="BT123" s="33">
        <f t="shared" si="61"/>
        <v>0</v>
      </c>
      <c r="BU123" s="41">
        <f t="shared" si="57"/>
        <v>0</v>
      </c>
      <c r="BV123" s="23"/>
      <c r="BW123" s="36">
        <f t="shared" si="71"/>
        <v>32.047018356523388</v>
      </c>
      <c r="BX123" s="35">
        <f t="shared" si="71"/>
        <v>32.330118564782374</v>
      </c>
      <c r="BY123" s="35">
        <f t="shared" si="71"/>
        <v>34.906472239253731</v>
      </c>
      <c r="BZ123" s="37">
        <f t="shared" si="71"/>
        <v>36.317944395491793</v>
      </c>
    </row>
    <row r="124" spans="1:78" s="64" customFormat="1" outlineLevel="1">
      <c r="A124"/>
      <c r="B124" s="23"/>
      <c r="C124" s="91"/>
      <c r="D124" s="91"/>
      <c r="E124" s="91"/>
      <c r="F124" s="91"/>
      <c r="G124" s="174"/>
      <c r="H124" s="166">
        <f t="shared" si="59"/>
        <v>41182</v>
      </c>
      <c r="I124" s="101"/>
      <c r="J124" s="102">
        <f t="shared" si="62"/>
        <v>3.2870446440224521E-2</v>
      </c>
      <c r="K124" s="103">
        <f t="shared" si="62"/>
        <v>3.292730230186347E-2</v>
      </c>
      <c r="L124" s="103">
        <f t="shared" si="62"/>
        <v>1.939434741516588E-2</v>
      </c>
      <c r="M124" s="104">
        <f t="shared" si="62"/>
        <v>2.584185296513053E-2</v>
      </c>
      <c r="N124" s="100"/>
      <c r="O124" s="231">
        <v>28727.360000000001</v>
      </c>
      <c r="P124" s="238">
        <v>29452.29</v>
      </c>
      <c r="Q124" s="238">
        <v>27557.95</v>
      </c>
      <c r="R124" s="350">
        <v>21299.38</v>
      </c>
      <c r="S124" s="100"/>
      <c r="T124" s="105">
        <f t="shared" si="39"/>
        <v>1.872736</v>
      </c>
      <c r="U124" s="106">
        <f t="shared" si="65"/>
        <v>1.9452290000000001</v>
      </c>
      <c r="V124" s="106">
        <f t="shared" si="65"/>
        <v>1.755795</v>
      </c>
      <c r="W124" s="107">
        <f t="shared" si="41"/>
        <v>1.1299380000000001</v>
      </c>
      <c r="X124" s="100"/>
      <c r="Y124" s="102">
        <f>(O124-O121)/O121</f>
        <v>8.3535721303938007E-2</v>
      </c>
      <c r="Z124" s="103">
        <f>(P124-P121)/P121</f>
        <v>8.4280517086122414E-2</v>
      </c>
      <c r="AA124" s="103">
        <f>(Q124-Q121)/Q121</f>
        <v>5.4409834748372896E-2</v>
      </c>
      <c r="AB124" s="104">
        <f>(R124-R121)/R121</f>
        <v>6.3515174756108447E-2</v>
      </c>
      <c r="AC124" s="100"/>
      <c r="AD124" s="102"/>
      <c r="AE124" s="103"/>
      <c r="AF124" s="103"/>
      <c r="AG124" s="104"/>
      <c r="AH124" s="99"/>
      <c r="AI124" s="102">
        <f t="shared" si="66"/>
        <v>3.2870446440224521E-2</v>
      </c>
      <c r="AJ124" s="103">
        <f t="shared" si="66"/>
        <v>3.292730230186347E-2</v>
      </c>
      <c r="AK124" s="103">
        <f t="shared" si="66"/>
        <v>1.939434741516588E-2</v>
      </c>
      <c r="AL124" s="104">
        <f t="shared" si="66"/>
        <v>2.584185296513053E-2</v>
      </c>
      <c r="AM124" s="103"/>
      <c r="AN124" s="102">
        <f t="shared" si="67"/>
        <v>0</v>
      </c>
      <c r="AO124" s="103">
        <f t="shared" si="67"/>
        <v>0</v>
      </c>
      <c r="AP124" s="103">
        <f t="shared" si="67"/>
        <v>0</v>
      </c>
      <c r="AQ124" s="104">
        <f t="shared" si="67"/>
        <v>0</v>
      </c>
      <c r="AR124" s="99"/>
      <c r="AS124" s="108">
        <f t="shared" si="44"/>
        <v>0</v>
      </c>
      <c r="AT124" s="109">
        <f t="shared" si="45"/>
        <v>0</v>
      </c>
      <c r="AU124" s="109">
        <f t="shared" si="46"/>
        <v>0</v>
      </c>
      <c r="AV124" s="110">
        <f t="shared" si="47"/>
        <v>0</v>
      </c>
      <c r="AW124" s="99"/>
      <c r="AX124" s="102">
        <f t="shared" si="48"/>
        <v>7.0285934750939916E-3</v>
      </c>
      <c r="AY124" s="103">
        <f t="shared" si="49"/>
        <v>7.0854493367329408E-3</v>
      </c>
      <c r="AZ124" s="103">
        <f t="shared" si="50"/>
        <v>-6.4475055499646494E-3</v>
      </c>
      <c r="BA124" s="111"/>
      <c r="BB124" s="99"/>
      <c r="BC124" s="102">
        <f>(O124-(MAX($O$3:O124)))/(MAX($O$3:O124))</f>
        <v>0</v>
      </c>
      <c r="BD124" s="103">
        <f>(P124-(MAX($P$3:P124)))/(MAX($P$3:P124))</f>
        <v>0</v>
      </c>
      <c r="BE124" s="103">
        <f>(Q124-(MAX($Q$3:Q124)))/(MAX($Q$3:Q124))</f>
        <v>-4.7167511480376741E-3</v>
      </c>
      <c r="BF124" s="104">
        <f>(R124-(MAX($R$3:R124)))/(MAX($R$3:R124))</f>
        <v>0</v>
      </c>
      <c r="BG124" s="99"/>
      <c r="BH124" s="102">
        <f t="shared" si="51"/>
        <v>8.3535721303938007E-2</v>
      </c>
      <c r="BI124" s="103">
        <f t="shared" si="52"/>
        <v>8.4280517086122414E-2</v>
      </c>
      <c r="BJ124" s="103">
        <f t="shared" si="60"/>
        <v>5.4409834748372896E-2</v>
      </c>
      <c r="BK124" s="104">
        <f t="shared" si="53"/>
        <v>6.3515174756108447E-2</v>
      </c>
      <c r="BL124" s="99"/>
      <c r="BM124" s="112">
        <f t="shared" si="70"/>
        <v>896.41287936393462</v>
      </c>
      <c r="BN124" s="113">
        <f t="shared" si="70"/>
        <v>910.98614256499434</v>
      </c>
      <c r="BO124" s="113">
        <f t="shared" si="70"/>
        <v>789.47966471988502</v>
      </c>
      <c r="BP124" s="114">
        <f t="shared" si="70"/>
        <v>586.46986646755056</v>
      </c>
      <c r="BQ124" s="99"/>
      <c r="BR124" s="102">
        <f t="shared" si="55"/>
        <v>0</v>
      </c>
      <c r="BS124" s="103">
        <f t="shared" si="56"/>
        <v>0</v>
      </c>
      <c r="BT124" s="103">
        <f t="shared" si="61"/>
        <v>0</v>
      </c>
      <c r="BU124" s="104">
        <f t="shared" si="57"/>
        <v>0</v>
      </c>
      <c r="BV124" s="99"/>
      <c r="BW124" s="112">
        <f t="shared" si="71"/>
        <v>32.047018356523388</v>
      </c>
      <c r="BX124" s="113">
        <f t="shared" si="71"/>
        <v>32.330118564782374</v>
      </c>
      <c r="BY124" s="113">
        <f t="shared" si="71"/>
        <v>34.906472239253731</v>
      </c>
      <c r="BZ124" s="114">
        <f t="shared" si="71"/>
        <v>36.317944395491793</v>
      </c>
    </row>
    <row r="125" spans="1:78" outlineLevel="1">
      <c r="H125" s="167">
        <f t="shared" si="59"/>
        <v>41213</v>
      </c>
      <c r="I125" s="60"/>
      <c r="J125" s="42">
        <f t="shared" si="62"/>
        <v>-7.1719085916700509E-3</v>
      </c>
      <c r="K125" s="33">
        <f t="shared" si="62"/>
        <v>-6.5502546661058147E-3</v>
      </c>
      <c r="L125" s="33">
        <f t="shared" si="62"/>
        <v>-7.9381811782082146E-3</v>
      </c>
      <c r="M125" s="41">
        <f t="shared" si="62"/>
        <v>-1.8464387226294954E-2</v>
      </c>
      <c r="N125" s="24"/>
      <c r="O125" s="232">
        <v>28521.33</v>
      </c>
      <c r="P125" s="239">
        <v>29259.37</v>
      </c>
      <c r="Q125" s="239">
        <v>27339.19</v>
      </c>
      <c r="R125" s="351">
        <v>20906.099999999999</v>
      </c>
      <c r="S125" s="24"/>
      <c r="T125" s="59">
        <f t="shared" si="39"/>
        <v>1.8521330000000003</v>
      </c>
      <c r="U125" s="58">
        <f t="shared" si="65"/>
        <v>1.9259369999999998</v>
      </c>
      <c r="V125" s="58">
        <f t="shared" si="65"/>
        <v>1.7339189999999998</v>
      </c>
      <c r="W125" s="57">
        <f t="shared" si="41"/>
        <v>1.0906099999999999</v>
      </c>
      <c r="X125" s="24"/>
      <c r="Y125" s="42"/>
      <c r="Z125" s="33"/>
      <c r="AA125" s="33"/>
      <c r="AB125" s="41"/>
      <c r="AC125" s="24"/>
      <c r="AD125" s="42"/>
      <c r="AE125" s="33"/>
      <c r="AF125" s="33"/>
      <c r="AG125" s="41"/>
      <c r="AH125" s="23"/>
      <c r="AI125" s="42">
        <f t="shared" si="66"/>
        <v>-7.1719085916700509E-3</v>
      </c>
      <c r="AJ125" s="33">
        <f t="shared" si="66"/>
        <v>-6.5502546661058147E-3</v>
      </c>
      <c r="AK125" s="33">
        <f t="shared" si="66"/>
        <v>-7.9381811782082146E-3</v>
      </c>
      <c r="AL125" s="41">
        <f t="shared" si="66"/>
        <v>-1.8464387226294954E-2</v>
      </c>
      <c r="AM125" s="33"/>
      <c r="AN125" s="42">
        <f t="shared" si="67"/>
        <v>-7.1719085916700509E-3</v>
      </c>
      <c r="AO125" s="33">
        <f t="shared" si="67"/>
        <v>-6.5502546661058147E-3</v>
      </c>
      <c r="AP125" s="33">
        <f t="shared" si="67"/>
        <v>-7.9381811782082146E-3</v>
      </c>
      <c r="AQ125" s="41">
        <f t="shared" si="67"/>
        <v>-1.8464387226294954E-2</v>
      </c>
      <c r="AR125" s="23"/>
      <c r="AS125" s="56">
        <f t="shared" si="44"/>
        <v>0.51436272847270692</v>
      </c>
      <c r="AT125" s="29">
        <f t="shared" si="45"/>
        <v>0.42905836190841001</v>
      </c>
      <c r="AU125" s="29">
        <f t="shared" si="46"/>
        <v>0.63014720418059156</v>
      </c>
      <c r="AV125" s="55">
        <f t="shared" si="47"/>
        <v>3.4093359564256427</v>
      </c>
      <c r="AW125" s="23"/>
      <c r="AX125" s="42">
        <f t="shared" si="48"/>
        <v>1.1292478634624903E-2</v>
      </c>
      <c r="AY125" s="33">
        <f t="shared" si="49"/>
        <v>1.1914132560189139E-2</v>
      </c>
      <c r="AZ125" s="33">
        <f t="shared" si="50"/>
        <v>1.0526206048086739E-2</v>
      </c>
      <c r="BA125" s="54"/>
      <c r="BB125" s="23"/>
      <c r="BC125" s="42">
        <f>(O125-(MAX($O$3:O125)))/(MAX($O$3:O125))</f>
        <v>-7.1719085916700604E-3</v>
      </c>
      <c r="BD125" s="33">
        <f>(P125-(MAX($P$3:P125)))/(MAX($P$3:P125))</f>
        <v>-6.5502546661058234E-3</v>
      </c>
      <c r="BE125" s="33">
        <f>(Q125-(MAX($Q$3:Q125)))/(MAX($Q$3:Q125))</f>
        <v>-1.2617489901060206E-2</v>
      </c>
      <c r="BF125" s="41">
        <f>(R125-(MAX($R$3:R125)))/(MAX($R$3:R125))</f>
        <v>-1.8464387226294964E-2</v>
      </c>
      <c r="BG125" s="23"/>
      <c r="BH125" s="42">
        <f t="shared" si="51"/>
        <v>0</v>
      </c>
      <c r="BI125" s="33">
        <f t="shared" si="52"/>
        <v>0</v>
      </c>
      <c r="BJ125" s="33">
        <f t="shared" si="60"/>
        <v>0</v>
      </c>
      <c r="BK125" s="41">
        <f t="shared" si="53"/>
        <v>0</v>
      </c>
      <c r="BL125" s="23"/>
      <c r="BM125" s="36">
        <f t="shared" si="70"/>
        <v>896.41287936393462</v>
      </c>
      <c r="BN125" s="35">
        <f t="shared" si="70"/>
        <v>910.98614256499434</v>
      </c>
      <c r="BO125" s="35">
        <f t="shared" si="70"/>
        <v>789.47966471988502</v>
      </c>
      <c r="BP125" s="37">
        <f t="shared" si="70"/>
        <v>586.46986646755056</v>
      </c>
      <c r="BQ125" s="23"/>
      <c r="BR125" s="42">
        <f t="shared" si="55"/>
        <v>0</v>
      </c>
      <c r="BS125" s="33">
        <f t="shared" si="56"/>
        <v>0</v>
      </c>
      <c r="BT125" s="33">
        <f t="shared" si="61"/>
        <v>0</v>
      </c>
      <c r="BU125" s="41">
        <f t="shared" si="57"/>
        <v>0</v>
      </c>
      <c r="BV125" s="23"/>
      <c r="BW125" s="36">
        <f t="shared" si="71"/>
        <v>32.047018356523388</v>
      </c>
      <c r="BX125" s="35">
        <f t="shared" si="71"/>
        <v>32.330118564782374</v>
      </c>
      <c r="BY125" s="35">
        <f t="shared" si="71"/>
        <v>34.906472239253731</v>
      </c>
      <c r="BZ125" s="37">
        <f t="shared" si="71"/>
        <v>36.317944395491793</v>
      </c>
    </row>
    <row r="126" spans="1:78" outlineLevel="1">
      <c r="H126" s="167">
        <f t="shared" si="59"/>
        <v>41243</v>
      </c>
      <c r="I126" s="60"/>
      <c r="J126" s="42">
        <f t="shared" si="62"/>
        <v>3.2054255534366805E-2</v>
      </c>
      <c r="K126" s="33">
        <f t="shared" si="62"/>
        <v>3.1648323255080379E-2</v>
      </c>
      <c r="L126" s="33">
        <f t="shared" si="62"/>
        <v>2.2039423991712992E-2</v>
      </c>
      <c r="M126" s="41">
        <f t="shared" si="62"/>
        <v>5.8011776467157272E-3</v>
      </c>
      <c r="N126" s="24"/>
      <c r="O126" s="232">
        <v>29435.56</v>
      </c>
      <c r="P126" s="239">
        <v>30185.38</v>
      </c>
      <c r="Q126" s="239">
        <v>27941.73</v>
      </c>
      <c r="R126" s="351">
        <v>21027.38</v>
      </c>
      <c r="S126" s="24"/>
      <c r="T126" s="59">
        <f t="shared" si="39"/>
        <v>1.9435560000000001</v>
      </c>
      <c r="U126" s="58">
        <f t="shared" si="65"/>
        <v>2.0185379999999999</v>
      </c>
      <c r="V126" s="58">
        <f t="shared" si="65"/>
        <v>1.794173</v>
      </c>
      <c r="W126" s="57">
        <f t="shared" si="41"/>
        <v>1.102738</v>
      </c>
      <c r="X126" s="24"/>
      <c r="Y126" s="42"/>
      <c r="Z126" s="33"/>
      <c r="AA126" s="33"/>
      <c r="AB126" s="41"/>
      <c r="AC126" s="24"/>
      <c r="AD126" s="42"/>
      <c r="AE126" s="33"/>
      <c r="AF126" s="33"/>
      <c r="AG126" s="41"/>
      <c r="AH126" s="23"/>
      <c r="AI126" s="42">
        <f t="shared" si="66"/>
        <v>3.2054255534366805E-2</v>
      </c>
      <c r="AJ126" s="33">
        <f t="shared" si="66"/>
        <v>3.1648323255080379E-2</v>
      </c>
      <c r="AK126" s="33">
        <f t="shared" si="66"/>
        <v>2.2039423991712992E-2</v>
      </c>
      <c r="AL126" s="41">
        <f t="shared" si="66"/>
        <v>5.8011776467157272E-3</v>
      </c>
      <c r="AM126" s="33"/>
      <c r="AN126" s="42">
        <f t="shared" si="67"/>
        <v>0</v>
      </c>
      <c r="AO126" s="33">
        <f t="shared" si="67"/>
        <v>0</v>
      </c>
      <c r="AP126" s="33">
        <f t="shared" si="67"/>
        <v>0</v>
      </c>
      <c r="AQ126" s="41">
        <f t="shared" si="67"/>
        <v>0</v>
      </c>
      <c r="AR126" s="23"/>
      <c r="AS126" s="56">
        <f t="shared" si="44"/>
        <v>0</v>
      </c>
      <c r="AT126" s="29">
        <f t="shared" si="45"/>
        <v>0</v>
      </c>
      <c r="AU126" s="29">
        <f t="shared" si="46"/>
        <v>0</v>
      </c>
      <c r="AV126" s="55">
        <f t="shared" si="47"/>
        <v>0</v>
      </c>
      <c r="AW126" s="23"/>
      <c r="AX126" s="42">
        <f t="shared" si="48"/>
        <v>2.6253077887651077E-2</v>
      </c>
      <c r="AY126" s="33">
        <f t="shared" si="49"/>
        <v>2.5847145608364652E-2</v>
      </c>
      <c r="AZ126" s="33">
        <f t="shared" si="50"/>
        <v>1.6238246344997265E-2</v>
      </c>
      <c r="BA126" s="54"/>
      <c r="BB126" s="23"/>
      <c r="BC126" s="42">
        <f>(O126-(MAX($O$3:O126)))/(MAX($O$3:O126))</f>
        <v>0</v>
      </c>
      <c r="BD126" s="33">
        <f>(P126-(MAX($P$3:P126)))/(MAX($P$3:P126))</f>
        <v>0</v>
      </c>
      <c r="BE126" s="33">
        <f>(Q126-(MAX($Q$3:Q126)))/(MAX($Q$3:Q126))</f>
        <v>0</v>
      </c>
      <c r="BF126" s="41">
        <f>(R126-(MAX($R$3:R126)))/(MAX($R$3:R126))</f>
        <v>-1.2770324770016779E-2</v>
      </c>
      <c r="BG126" s="23"/>
      <c r="BH126" s="42">
        <f t="shared" si="51"/>
        <v>0</v>
      </c>
      <c r="BI126" s="33">
        <f t="shared" si="52"/>
        <v>0</v>
      </c>
      <c r="BJ126" s="33">
        <f t="shared" si="60"/>
        <v>0</v>
      </c>
      <c r="BK126" s="41">
        <f t="shared" si="53"/>
        <v>0</v>
      </c>
      <c r="BL126" s="23"/>
      <c r="BM126" s="36">
        <f t="shared" si="70"/>
        <v>896.41287936393462</v>
      </c>
      <c r="BN126" s="35">
        <f t="shared" si="70"/>
        <v>910.98614256499434</v>
      </c>
      <c r="BO126" s="35">
        <f t="shared" si="70"/>
        <v>789.47966471988502</v>
      </c>
      <c r="BP126" s="37">
        <f t="shared" si="70"/>
        <v>586.46986646755056</v>
      </c>
      <c r="BQ126" s="23"/>
      <c r="BR126" s="42">
        <f t="shared" si="55"/>
        <v>0</v>
      </c>
      <c r="BS126" s="33">
        <f t="shared" si="56"/>
        <v>0</v>
      </c>
      <c r="BT126" s="33">
        <f t="shared" si="61"/>
        <v>0</v>
      </c>
      <c r="BU126" s="41">
        <f t="shared" si="57"/>
        <v>0</v>
      </c>
      <c r="BV126" s="23"/>
      <c r="BW126" s="36">
        <f t="shared" si="71"/>
        <v>32.047018356523388</v>
      </c>
      <c r="BX126" s="35">
        <f t="shared" si="71"/>
        <v>32.330118564782374</v>
      </c>
      <c r="BY126" s="35">
        <f t="shared" si="71"/>
        <v>34.906472239253731</v>
      </c>
      <c r="BZ126" s="37">
        <f t="shared" si="71"/>
        <v>36.317944395491793</v>
      </c>
    </row>
    <row r="127" spans="1:78" s="40" customFormat="1" ht="15.75" outlineLevel="1" thickBot="1">
      <c r="A127"/>
      <c r="B127" s="23"/>
      <c r="C127" s="91"/>
      <c r="D127" s="91"/>
      <c r="E127" s="91"/>
      <c r="F127" s="91"/>
      <c r="G127" s="174"/>
      <c r="H127" s="168">
        <f t="shared" si="59"/>
        <v>41274</v>
      </c>
      <c r="I127" s="53"/>
      <c r="J127" s="45">
        <f t="shared" si="62"/>
        <v>3.2342173887637937E-2</v>
      </c>
      <c r="K127" s="44">
        <f t="shared" si="62"/>
        <v>3.2782426459431635E-2</v>
      </c>
      <c r="L127" s="44">
        <f t="shared" si="62"/>
        <v>2.1855482820856142E-2</v>
      </c>
      <c r="M127" s="43">
        <f t="shared" si="62"/>
        <v>9.1147827261408576E-3</v>
      </c>
      <c r="N127" s="38"/>
      <c r="O127" s="233">
        <v>30387.57</v>
      </c>
      <c r="P127" s="240">
        <v>31174.93</v>
      </c>
      <c r="Q127" s="240">
        <v>28552.41</v>
      </c>
      <c r="R127" s="352">
        <v>21219.040000000001</v>
      </c>
      <c r="S127" s="38"/>
      <c r="T127" s="52">
        <f t="shared" si="39"/>
        <v>2.0387569999999999</v>
      </c>
      <c r="U127" s="51">
        <f t="shared" si="65"/>
        <v>2.1174930000000001</v>
      </c>
      <c r="V127" s="51">
        <f t="shared" si="65"/>
        <v>1.8552409999999999</v>
      </c>
      <c r="W127" s="50">
        <f t="shared" si="41"/>
        <v>1.121904</v>
      </c>
      <c r="X127" s="38"/>
      <c r="Y127" s="45">
        <f>(O127-O124)/O124</f>
        <v>5.7791944682699666E-2</v>
      </c>
      <c r="Z127" s="44">
        <f>(P127-P124)/P124</f>
        <v>5.8489170112069361E-2</v>
      </c>
      <c r="AA127" s="44">
        <f>(Q127-Q124)/Q124</f>
        <v>3.6086138482724552E-2</v>
      </c>
      <c r="AB127" s="43">
        <f>(R127-R124)/R124</f>
        <v>-3.7719407794968747E-3</v>
      </c>
      <c r="AC127" s="38"/>
      <c r="AD127" s="181">
        <f>(O127-O115)/O115</f>
        <v>0.23816064453065322</v>
      </c>
      <c r="AE127" s="182">
        <f>(P127-P115)/P115</f>
        <v>0.24113704731738619</v>
      </c>
      <c r="AF127" s="182">
        <f>(Q127-Q115)/Q115</f>
        <v>0.17877857471070763</v>
      </c>
      <c r="AG127" s="183">
        <f>(R127-R115)/R115</f>
        <v>0.16003525092227519</v>
      </c>
      <c r="AH127" s="39"/>
      <c r="AI127" s="45">
        <f t="shared" si="66"/>
        <v>3.2342173887637937E-2</v>
      </c>
      <c r="AJ127" s="44">
        <f t="shared" si="66"/>
        <v>3.2782426459431635E-2</v>
      </c>
      <c r="AK127" s="44">
        <f t="shared" si="66"/>
        <v>2.1855482820856142E-2</v>
      </c>
      <c r="AL127" s="43">
        <f t="shared" si="66"/>
        <v>9.1147827261408576E-3</v>
      </c>
      <c r="AM127" s="44"/>
      <c r="AN127" s="45">
        <f t="shared" si="67"/>
        <v>0</v>
      </c>
      <c r="AO127" s="44">
        <f t="shared" si="67"/>
        <v>0</v>
      </c>
      <c r="AP127" s="44">
        <f t="shared" si="67"/>
        <v>0</v>
      </c>
      <c r="AQ127" s="43">
        <f t="shared" si="67"/>
        <v>0</v>
      </c>
      <c r="AR127" s="39"/>
      <c r="AS127" s="49">
        <f t="shared" si="44"/>
        <v>0</v>
      </c>
      <c r="AT127" s="48">
        <f t="shared" si="45"/>
        <v>0</v>
      </c>
      <c r="AU127" s="48">
        <f t="shared" si="46"/>
        <v>0</v>
      </c>
      <c r="AV127" s="47">
        <f t="shared" si="47"/>
        <v>0</v>
      </c>
      <c r="AW127" s="39"/>
      <c r="AX127" s="45">
        <f t="shared" si="48"/>
        <v>2.322739116149708E-2</v>
      </c>
      <c r="AY127" s="44">
        <f t="shared" si="49"/>
        <v>2.3667643733290777E-2</v>
      </c>
      <c r="AZ127" s="44">
        <f t="shared" si="50"/>
        <v>1.2740700094715285E-2</v>
      </c>
      <c r="BA127" s="46"/>
      <c r="BB127" s="39"/>
      <c r="BC127" s="45">
        <f>(O127-(MAX($O$3:O127)))/(MAX($O$3:O127))</f>
        <v>0</v>
      </c>
      <c r="BD127" s="44">
        <f>(P127-(MAX($P$3:P127)))/(MAX($P$3:P127))</f>
        <v>0</v>
      </c>
      <c r="BE127" s="44">
        <f>(Q127-(MAX($Q$3:Q127)))/(MAX($Q$3:Q127))</f>
        <v>0</v>
      </c>
      <c r="BF127" s="43">
        <f>(R127-(MAX($R$3:R127)))/(MAX($R$3:R127))</f>
        <v>-3.7719407794968747E-3</v>
      </c>
      <c r="BG127" s="39"/>
      <c r="BH127" s="45">
        <f t="shared" si="51"/>
        <v>0</v>
      </c>
      <c r="BI127" s="44">
        <f t="shared" si="52"/>
        <v>0</v>
      </c>
      <c r="BJ127" s="44">
        <f t="shared" si="60"/>
        <v>0</v>
      </c>
      <c r="BK127" s="43">
        <f t="shared" si="53"/>
        <v>0</v>
      </c>
      <c r="BL127" s="39"/>
      <c r="BM127" s="63">
        <f t="shared" si="70"/>
        <v>896.41287936393462</v>
      </c>
      <c r="BN127" s="62">
        <f t="shared" si="70"/>
        <v>910.98614256499434</v>
      </c>
      <c r="BO127" s="62">
        <f t="shared" si="70"/>
        <v>789.47966471988502</v>
      </c>
      <c r="BP127" s="61">
        <f t="shared" si="70"/>
        <v>586.46986646755056</v>
      </c>
      <c r="BQ127" s="39"/>
      <c r="BR127" s="45">
        <f t="shared" si="55"/>
        <v>5.7791944682699666E-2</v>
      </c>
      <c r="BS127" s="44">
        <f t="shared" si="56"/>
        <v>5.8489170112069361E-2</v>
      </c>
      <c r="BT127" s="44">
        <f t="shared" si="61"/>
        <v>3.6086138482724552E-2</v>
      </c>
      <c r="BU127" s="43">
        <f t="shared" si="57"/>
        <v>-3.7719407794968747E-3</v>
      </c>
      <c r="BV127" s="39"/>
      <c r="BW127" s="63">
        <f t="shared" si="71"/>
        <v>33.89907786862905</v>
      </c>
      <c r="BX127" s="62">
        <f t="shared" si="71"/>
        <v>34.221080369261301</v>
      </c>
      <c r="BY127" s="62">
        <f t="shared" si="71"/>
        <v>36.166112030422816</v>
      </c>
      <c r="BZ127" s="61">
        <f t="shared" si="71"/>
        <v>36.180955259998939</v>
      </c>
    </row>
    <row r="128" spans="1:78" outlineLevel="1">
      <c r="H128" s="167">
        <f t="shared" si="59"/>
        <v>41305</v>
      </c>
      <c r="I128" s="60"/>
      <c r="J128" s="42">
        <f t="shared" si="62"/>
        <v>6.1733794442925038E-2</v>
      </c>
      <c r="K128" s="33">
        <f t="shared" si="62"/>
        <v>6.1860283246826686E-2</v>
      </c>
      <c r="L128" s="33">
        <f t="shared" si="62"/>
        <v>7.2200560302965622E-2</v>
      </c>
      <c r="M128" s="41">
        <f t="shared" si="62"/>
        <v>5.1794991667860613E-2</v>
      </c>
      <c r="N128" s="24"/>
      <c r="O128" s="232">
        <v>32263.51</v>
      </c>
      <c r="P128" s="239">
        <v>33103.42</v>
      </c>
      <c r="Q128" s="239">
        <v>30613.91</v>
      </c>
      <c r="R128" s="351">
        <v>22318.080000000002</v>
      </c>
      <c r="S128" s="24"/>
      <c r="T128" s="59">
        <f t="shared" si="39"/>
        <v>2.2263509999999997</v>
      </c>
      <c r="U128" s="58">
        <f t="shared" si="65"/>
        <v>2.3103419999999999</v>
      </c>
      <c r="V128" s="58">
        <f t="shared" si="65"/>
        <v>2.061391</v>
      </c>
      <c r="W128" s="57">
        <f t="shared" si="41"/>
        <v>1.2318080000000002</v>
      </c>
      <c r="X128" s="24"/>
      <c r="Y128" s="42"/>
      <c r="Z128" s="33"/>
      <c r="AA128" s="33"/>
      <c r="AB128" s="41"/>
      <c r="AC128" s="24"/>
      <c r="AD128" s="42"/>
      <c r="AE128" s="33"/>
      <c r="AF128" s="33"/>
      <c r="AG128" s="41"/>
      <c r="AH128" s="23"/>
      <c r="AI128" s="42">
        <f t="shared" si="66"/>
        <v>6.1733794442925038E-2</v>
      </c>
      <c r="AJ128" s="33">
        <f t="shared" si="66"/>
        <v>6.1860283246826686E-2</v>
      </c>
      <c r="AK128" s="33">
        <f t="shared" si="66"/>
        <v>7.2200560302965622E-2</v>
      </c>
      <c r="AL128" s="41">
        <f t="shared" si="66"/>
        <v>5.1794991667860613E-2</v>
      </c>
      <c r="AM128" s="33"/>
      <c r="AN128" s="42">
        <f t="shared" si="67"/>
        <v>0</v>
      </c>
      <c r="AO128" s="33">
        <f t="shared" si="67"/>
        <v>0</v>
      </c>
      <c r="AP128" s="33">
        <f t="shared" si="67"/>
        <v>0</v>
      </c>
      <c r="AQ128" s="41">
        <f t="shared" si="67"/>
        <v>0</v>
      </c>
      <c r="AR128" s="23"/>
      <c r="AS128" s="56">
        <f t="shared" si="44"/>
        <v>0</v>
      </c>
      <c r="AT128" s="29">
        <f t="shared" si="45"/>
        <v>0</v>
      </c>
      <c r="AU128" s="29">
        <f t="shared" si="46"/>
        <v>0</v>
      </c>
      <c r="AV128" s="55">
        <f t="shared" si="47"/>
        <v>0</v>
      </c>
      <c r="AW128" s="23"/>
      <c r="AX128" s="42">
        <f t="shared" si="48"/>
        <v>9.9388027750644259E-3</v>
      </c>
      <c r="AY128" s="33">
        <f t="shared" si="49"/>
        <v>1.0065291578966074E-2</v>
      </c>
      <c r="AZ128" s="33">
        <f t="shared" si="50"/>
        <v>2.0405568635105009E-2</v>
      </c>
      <c r="BA128" s="54"/>
      <c r="BB128" s="23"/>
      <c r="BC128" s="42">
        <f>(O128-(MAX($O$3:O128)))/(MAX($O$3:O128))</f>
        <v>0</v>
      </c>
      <c r="BD128" s="33">
        <f>(P128-(MAX($P$3:P128)))/(MAX($P$3:P128))</f>
        <v>0</v>
      </c>
      <c r="BE128" s="33">
        <f>(Q128-(MAX($Q$3:Q128)))/(MAX($Q$3:Q128))</f>
        <v>0</v>
      </c>
      <c r="BF128" s="41">
        <f>(R128-(MAX($R$3:R128)))/(MAX($R$3:R128))</f>
        <v>0</v>
      </c>
      <c r="BG128" s="23"/>
      <c r="BH128" s="42">
        <f t="shared" si="51"/>
        <v>0</v>
      </c>
      <c r="BI128" s="33">
        <f t="shared" si="52"/>
        <v>0</v>
      </c>
      <c r="BJ128" s="33">
        <f t="shared" si="60"/>
        <v>0</v>
      </c>
      <c r="BK128" s="41">
        <f t="shared" si="53"/>
        <v>0</v>
      </c>
      <c r="BL128" s="23"/>
      <c r="BM128" s="36">
        <f t="shared" si="70"/>
        <v>896.41287936393462</v>
      </c>
      <c r="BN128" s="35">
        <f t="shared" si="70"/>
        <v>910.98614256499434</v>
      </c>
      <c r="BO128" s="35">
        <f t="shared" si="70"/>
        <v>789.47966471988502</v>
      </c>
      <c r="BP128" s="37">
        <f t="shared" si="70"/>
        <v>586.46986646755056</v>
      </c>
      <c r="BQ128" s="23"/>
      <c r="BR128" s="42">
        <f t="shared" si="55"/>
        <v>0</v>
      </c>
      <c r="BS128" s="33">
        <f t="shared" si="56"/>
        <v>0</v>
      </c>
      <c r="BT128" s="33">
        <f t="shared" si="61"/>
        <v>0</v>
      </c>
      <c r="BU128" s="41">
        <f t="shared" si="57"/>
        <v>0</v>
      </c>
      <c r="BV128" s="23"/>
      <c r="BW128" s="36">
        <f t="shared" si="71"/>
        <v>33.89907786862905</v>
      </c>
      <c r="BX128" s="35">
        <f t="shared" si="71"/>
        <v>34.221080369261301</v>
      </c>
      <c r="BY128" s="35">
        <f t="shared" si="71"/>
        <v>36.166112030422816</v>
      </c>
      <c r="BZ128" s="37">
        <f t="shared" si="71"/>
        <v>36.180955259998939</v>
      </c>
    </row>
    <row r="129" spans="1:78" outlineLevel="1">
      <c r="H129" s="167">
        <f t="shared" si="59"/>
        <v>41333</v>
      </c>
      <c r="I129" s="60"/>
      <c r="J129" s="42">
        <f t="shared" si="62"/>
        <v>1.4020483202230594E-2</v>
      </c>
      <c r="K129" s="33">
        <f t="shared" si="62"/>
        <v>1.4463460270872419E-2</v>
      </c>
      <c r="L129" s="33">
        <f t="shared" si="62"/>
        <v>9.8174326637792131E-3</v>
      </c>
      <c r="M129" s="41">
        <f t="shared" si="62"/>
        <v>1.3574644413856252E-2</v>
      </c>
      <c r="N129" s="24"/>
      <c r="O129" s="232">
        <v>32715.86</v>
      </c>
      <c r="P129" s="239">
        <v>33582.21</v>
      </c>
      <c r="Q129" s="239">
        <v>30914.46</v>
      </c>
      <c r="R129" s="351">
        <v>22621.040000000001</v>
      </c>
      <c r="S129" s="24"/>
      <c r="T129" s="59">
        <f t="shared" si="39"/>
        <v>2.2715860000000001</v>
      </c>
      <c r="U129" s="58">
        <f t="shared" si="65"/>
        <v>2.3582209999999999</v>
      </c>
      <c r="V129" s="58">
        <f t="shared" si="65"/>
        <v>2.0914459999999999</v>
      </c>
      <c r="W129" s="57">
        <f t="shared" si="41"/>
        <v>1.2621040000000001</v>
      </c>
      <c r="X129" s="24"/>
      <c r="Y129" s="42"/>
      <c r="Z129" s="33"/>
      <c r="AA129" s="33"/>
      <c r="AB129" s="41"/>
      <c r="AC129" s="24"/>
      <c r="AD129" s="42"/>
      <c r="AE129" s="33"/>
      <c r="AF129" s="33"/>
      <c r="AG129" s="41"/>
      <c r="AH129" s="23"/>
      <c r="AI129" s="42">
        <f t="shared" si="66"/>
        <v>1.4020483202230594E-2</v>
      </c>
      <c r="AJ129" s="33">
        <f t="shared" si="66"/>
        <v>1.4463460270872419E-2</v>
      </c>
      <c r="AK129" s="33">
        <f t="shared" si="66"/>
        <v>9.8174326637792131E-3</v>
      </c>
      <c r="AL129" s="41">
        <f t="shared" si="66"/>
        <v>1.3574644413856252E-2</v>
      </c>
      <c r="AM129" s="33"/>
      <c r="AN129" s="42">
        <f t="shared" si="67"/>
        <v>0</v>
      </c>
      <c r="AO129" s="33">
        <f t="shared" si="67"/>
        <v>0</v>
      </c>
      <c r="AP129" s="33">
        <f t="shared" si="67"/>
        <v>0</v>
      </c>
      <c r="AQ129" s="41">
        <f t="shared" si="67"/>
        <v>0</v>
      </c>
      <c r="AR129" s="23"/>
      <c r="AS129" s="56">
        <f t="shared" si="44"/>
        <v>0</v>
      </c>
      <c r="AT129" s="29">
        <f t="shared" si="45"/>
        <v>0</v>
      </c>
      <c r="AU129" s="29">
        <f t="shared" si="46"/>
        <v>0</v>
      </c>
      <c r="AV129" s="55">
        <f t="shared" si="47"/>
        <v>0</v>
      </c>
      <c r="AW129" s="23"/>
      <c r="AX129" s="42">
        <f t="shared" si="48"/>
        <v>4.4583878837434199E-4</v>
      </c>
      <c r="AY129" s="33">
        <f t="shared" si="49"/>
        <v>8.888158570161675E-4</v>
      </c>
      <c r="AZ129" s="33">
        <f t="shared" si="50"/>
        <v>-3.7572117500770386E-3</v>
      </c>
      <c r="BA129" s="54"/>
      <c r="BB129" s="23"/>
      <c r="BC129" s="42">
        <f>(O129-(MAX($O$3:O129)))/(MAX($O$3:O129))</f>
        <v>0</v>
      </c>
      <c r="BD129" s="33">
        <f>(P129-(MAX($P$3:P129)))/(MAX($P$3:P129))</f>
        <v>0</v>
      </c>
      <c r="BE129" s="33">
        <f>(Q129-(MAX($Q$3:Q129)))/(MAX($Q$3:Q129))</f>
        <v>0</v>
      </c>
      <c r="BF129" s="41">
        <f>(R129-(MAX($R$3:R129)))/(MAX($R$3:R129))</f>
        <v>0</v>
      </c>
      <c r="BG129" s="23"/>
      <c r="BH129" s="42">
        <f t="shared" si="51"/>
        <v>0</v>
      </c>
      <c r="BI129" s="33">
        <f t="shared" si="52"/>
        <v>0</v>
      </c>
      <c r="BJ129" s="33">
        <f t="shared" si="60"/>
        <v>0</v>
      </c>
      <c r="BK129" s="41">
        <f t="shared" si="53"/>
        <v>0</v>
      </c>
      <c r="BL129" s="23"/>
      <c r="BM129" s="36">
        <f t="shared" si="70"/>
        <v>896.41287936393462</v>
      </c>
      <c r="BN129" s="35">
        <f t="shared" si="70"/>
        <v>910.98614256499434</v>
      </c>
      <c r="BO129" s="35">
        <f t="shared" si="70"/>
        <v>789.47966471988502</v>
      </c>
      <c r="BP129" s="37">
        <f t="shared" si="70"/>
        <v>586.46986646755056</v>
      </c>
      <c r="BQ129" s="23"/>
      <c r="BR129" s="42">
        <f t="shared" si="55"/>
        <v>0</v>
      </c>
      <c r="BS129" s="33">
        <f t="shared" si="56"/>
        <v>0</v>
      </c>
      <c r="BT129" s="33">
        <f t="shared" si="61"/>
        <v>0</v>
      </c>
      <c r="BU129" s="41">
        <f t="shared" si="57"/>
        <v>0</v>
      </c>
      <c r="BV129" s="23"/>
      <c r="BW129" s="36">
        <f t="shared" si="71"/>
        <v>33.89907786862905</v>
      </c>
      <c r="BX129" s="35">
        <f t="shared" si="71"/>
        <v>34.221080369261301</v>
      </c>
      <c r="BY129" s="35">
        <f t="shared" si="71"/>
        <v>36.166112030422816</v>
      </c>
      <c r="BZ129" s="37">
        <f t="shared" si="71"/>
        <v>36.180955259998939</v>
      </c>
    </row>
    <row r="130" spans="1:78" s="64" customFormat="1" outlineLevel="1">
      <c r="A130"/>
      <c r="B130" s="23"/>
      <c r="C130" s="91"/>
      <c r="D130" s="91"/>
      <c r="E130" s="91"/>
      <c r="F130" s="91"/>
      <c r="G130" s="174"/>
      <c r="H130" s="166">
        <f t="shared" si="59"/>
        <v>41364</v>
      </c>
      <c r="I130" s="101"/>
      <c r="J130" s="102">
        <f t="shared" si="62"/>
        <v>3.7820494402409199E-2</v>
      </c>
      <c r="K130" s="103">
        <f t="shared" si="62"/>
        <v>3.8019832524422981E-2</v>
      </c>
      <c r="L130" s="103">
        <f t="shared" si="62"/>
        <v>4.7832632366860084E-2</v>
      </c>
      <c r="M130" s="104">
        <f t="shared" si="62"/>
        <v>3.7503138670901048E-2</v>
      </c>
      <c r="N130" s="100"/>
      <c r="O130" s="231">
        <v>33953.19</v>
      </c>
      <c r="P130" s="238">
        <v>34859</v>
      </c>
      <c r="Q130" s="238">
        <v>32393.18</v>
      </c>
      <c r="R130" s="350">
        <v>23469.4</v>
      </c>
      <c r="S130" s="100"/>
      <c r="T130" s="105">
        <f t="shared" si="39"/>
        <v>2.3953190000000002</v>
      </c>
      <c r="U130" s="106">
        <f t="shared" si="65"/>
        <v>2.4859</v>
      </c>
      <c r="V130" s="106">
        <f t="shared" si="65"/>
        <v>2.2393179999999999</v>
      </c>
      <c r="W130" s="107">
        <f t="shared" si="41"/>
        <v>1.3469400000000002</v>
      </c>
      <c r="X130" s="100"/>
      <c r="Y130" s="102">
        <f>(O130-O127)/O127</f>
        <v>0.11733810897021389</v>
      </c>
      <c r="Z130" s="103">
        <f>(P130-P127)/P127</f>
        <v>0.11817412260428491</v>
      </c>
      <c r="AA130" s="103">
        <f>(Q130-Q127)/Q127</f>
        <v>0.13451649090216905</v>
      </c>
      <c r="AB130" s="104">
        <f>(R130-R127)/R127</f>
        <v>0.10605380827784859</v>
      </c>
      <c r="AC130" s="100"/>
      <c r="AD130" s="102"/>
      <c r="AE130" s="103"/>
      <c r="AF130" s="103"/>
      <c r="AG130" s="104"/>
      <c r="AH130" s="99"/>
      <c r="AI130" s="102">
        <f t="shared" si="66"/>
        <v>3.7820494402409199E-2</v>
      </c>
      <c r="AJ130" s="103">
        <f t="shared" si="66"/>
        <v>3.8019832524422981E-2</v>
      </c>
      <c r="AK130" s="103">
        <f t="shared" si="66"/>
        <v>4.7832632366860084E-2</v>
      </c>
      <c r="AL130" s="104">
        <f t="shared" si="66"/>
        <v>3.7503138670901048E-2</v>
      </c>
      <c r="AM130" s="103"/>
      <c r="AN130" s="102">
        <f t="shared" si="67"/>
        <v>0</v>
      </c>
      <c r="AO130" s="103">
        <f t="shared" si="67"/>
        <v>0</v>
      </c>
      <c r="AP130" s="103">
        <f t="shared" si="67"/>
        <v>0</v>
      </c>
      <c r="AQ130" s="104">
        <f t="shared" si="67"/>
        <v>0</v>
      </c>
      <c r="AR130" s="99"/>
      <c r="AS130" s="108">
        <f t="shared" si="44"/>
        <v>0</v>
      </c>
      <c r="AT130" s="109">
        <f t="shared" si="45"/>
        <v>0</v>
      </c>
      <c r="AU130" s="109">
        <f t="shared" si="46"/>
        <v>0</v>
      </c>
      <c r="AV130" s="110">
        <f t="shared" si="47"/>
        <v>0</v>
      </c>
      <c r="AW130" s="99"/>
      <c r="AX130" s="102">
        <f t="shared" si="48"/>
        <v>3.17355731508151E-4</v>
      </c>
      <c r="AY130" s="103">
        <f t="shared" si="49"/>
        <v>5.1669385352193231E-4</v>
      </c>
      <c r="AZ130" s="103">
        <f t="shared" si="50"/>
        <v>1.0329493695959036E-2</v>
      </c>
      <c r="BA130" s="111"/>
      <c r="BB130" s="99"/>
      <c r="BC130" s="102">
        <f>(O130-(MAX($O$3:O130)))/(MAX($O$3:O130))</f>
        <v>0</v>
      </c>
      <c r="BD130" s="103">
        <f>(P130-(MAX($P$3:P130)))/(MAX($P$3:P130))</f>
        <v>0</v>
      </c>
      <c r="BE130" s="103">
        <f>(Q130-(MAX($Q$3:Q130)))/(MAX($Q$3:Q130))</f>
        <v>0</v>
      </c>
      <c r="BF130" s="104">
        <f>(R130-(MAX($R$3:R130)))/(MAX($R$3:R130))</f>
        <v>0</v>
      </c>
      <c r="BG130" s="99"/>
      <c r="BH130" s="102">
        <f t="shared" si="51"/>
        <v>0.11733810897021389</v>
      </c>
      <c r="BI130" s="103">
        <f t="shared" si="52"/>
        <v>0.11817412260428491</v>
      </c>
      <c r="BJ130" s="103">
        <f t="shared" si="60"/>
        <v>0.13451649090216905</v>
      </c>
      <c r="BK130" s="104">
        <f t="shared" si="53"/>
        <v>0.10605380827784859</v>
      </c>
      <c r="BL130" s="99"/>
      <c r="BM130" s="112">
        <f t="shared" si="70"/>
        <v>1001.5962714850432</v>
      </c>
      <c r="BN130" s="113">
        <f t="shared" si="70"/>
        <v>1018.6411306672746</v>
      </c>
      <c r="BO130" s="113">
        <f t="shared" si="70"/>
        <v>895.67769885662483</v>
      </c>
      <c r="BP130" s="114">
        <f t="shared" si="70"/>
        <v>648.66722924663566</v>
      </c>
      <c r="BQ130" s="99"/>
      <c r="BR130" s="102">
        <f t="shared" si="55"/>
        <v>0</v>
      </c>
      <c r="BS130" s="103">
        <f t="shared" si="56"/>
        <v>0</v>
      </c>
      <c r="BT130" s="103">
        <f t="shared" si="61"/>
        <v>0</v>
      </c>
      <c r="BU130" s="104">
        <f t="shared" si="57"/>
        <v>0</v>
      </c>
      <c r="BV130" s="99"/>
      <c r="BW130" s="112">
        <f t="shared" si="71"/>
        <v>33.89907786862905</v>
      </c>
      <c r="BX130" s="113">
        <f t="shared" si="71"/>
        <v>34.221080369261301</v>
      </c>
      <c r="BY130" s="113">
        <f t="shared" si="71"/>
        <v>36.166112030422816</v>
      </c>
      <c r="BZ130" s="114">
        <f t="shared" si="71"/>
        <v>36.180955259998939</v>
      </c>
    </row>
    <row r="131" spans="1:78" outlineLevel="1">
      <c r="H131" s="167">
        <f t="shared" si="59"/>
        <v>41394</v>
      </c>
      <c r="I131" s="60"/>
      <c r="J131" s="42">
        <f t="shared" si="62"/>
        <v>-3.2523600875204894E-2</v>
      </c>
      <c r="K131" s="33">
        <f t="shared" si="62"/>
        <v>-3.2430362316761774E-2</v>
      </c>
      <c r="L131" s="33">
        <f t="shared" si="62"/>
        <v>6.2772472477230501E-3</v>
      </c>
      <c r="M131" s="41">
        <f t="shared" si="62"/>
        <v>1.9266789947761875E-2</v>
      </c>
      <c r="N131" s="24"/>
      <c r="O131" s="232">
        <v>32848.910000000003</v>
      </c>
      <c r="P131" s="239">
        <v>33728.51</v>
      </c>
      <c r="Q131" s="239">
        <v>32596.52</v>
      </c>
      <c r="R131" s="351">
        <v>23921.58</v>
      </c>
      <c r="S131" s="24"/>
      <c r="T131" s="59">
        <f t="shared" si="39"/>
        <v>2.2848910000000004</v>
      </c>
      <c r="U131" s="58">
        <f t="shared" si="65"/>
        <v>2.3728510000000003</v>
      </c>
      <c r="V131" s="58">
        <f t="shared" si="65"/>
        <v>2.259652</v>
      </c>
      <c r="W131" s="57">
        <f t="shared" si="41"/>
        <v>1.3921580000000002</v>
      </c>
      <c r="X131" s="24"/>
      <c r="Y131" s="42"/>
      <c r="Z131" s="33"/>
      <c r="AA131" s="33"/>
      <c r="AB131" s="41"/>
      <c r="AC131" s="24"/>
      <c r="AD131" s="42"/>
      <c r="AE131" s="33"/>
      <c r="AF131" s="33"/>
      <c r="AG131" s="41"/>
      <c r="AH131" s="23"/>
      <c r="AI131" s="42">
        <f t="shared" si="66"/>
        <v>-3.2523600875204894E-2</v>
      </c>
      <c r="AJ131" s="33">
        <f t="shared" si="66"/>
        <v>-3.2430362316761774E-2</v>
      </c>
      <c r="AK131" s="33">
        <f t="shared" si="66"/>
        <v>6.2772472477230501E-3</v>
      </c>
      <c r="AL131" s="41">
        <f t="shared" si="66"/>
        <v>1.9266789947761875E-2</v>
      </c>
      <c r="AM131" s="33"/>
      <c r="AN131" s="42">
        <f t="shared" si="67"/>
        <v>-3.2523600875204894E-2</v>
      </c>
      <c r="AO131" s="33">
        <f t="shared" si="67"/>
        <v>-3.2430362316761774E-2</v>
      </c>
      <c r="AP131" s="33">
        <f t="shared" si="67"/>
        <v>0</v>
      </c>
      <c r="AQ131" s="41">
        <f t="shared" si="67"/>
        <v>0</v>
      </c>
      <c r="AR131" s="23"/>
      <c r="AS131" s="56">
        <f t="shared" si="44"/>
        <v>10.577846138896286</v>
      </c>
      <c r="AT131" s="29">
        <f t="shared" si="45"/>
        <v>10.517283999964421</v>
      </c>
      <c r="AU131" s="29">
        <f t="shared" si="46"/>
        <v>0</v>
      </c>
      <c r="AV131" s="55">
        <f t="shared" si="47"/>
        <v>0</v>
      </c>
      <c r="AW131" s="23"/>
      <c r="AX131" s="42">
        <f t="shared" si="48"/>
        <v>-5.179039082296677E-2</v>
      </c>
      <c r="AY131" s="33">
        <f t="shared" si="49"/>
        <v>-5.1697152264523649E-2</v>
      </c>
      <c r="AZ131" s="33">
        <f t="shared" si="50"/>
        <v>-1.2989542700038825E-2</v>
      </c>
      <c r="BA131" s="54"/>
      <c r="BB131" s="23"/>
      <c r="BC131" s="42">
        <f>(O131-(MAX($O$3:O131)))/(MAX($O$3:O131))</f>
        <v>-3.2523600875204915E-2</v>
      </c>
      <c r="BD131" s="33">
        <f>(P131-(MAX($P$3:P131)))/(MAX($P$3:P131))</f>
        <v>-3.2430362316761753E-2</v>
      </c>
      <c r="BE131" s="33">
        <f>(Q131-(MAX($Q$3:Q131)))/(MAX($Q$3:Q131))</f>
        <v>0</v>
      </c>
      <c r="BF131" s="41">
        <f>(R131-(MAX($R$3:R131)))/(MAX($R$3:R131))</f>
        <v>0</v>
      </c>
      <c r="BG131" s="23"/>
      <c r="BH131" s="42">
        <f t="shared" si="51"/>
        <v>0</v>
      </c>
      <c r="BI131" s="33">
        <f t="shared" si="52"/>
        <v>0</v>
      </c>
      <c r="BJ131" s="33">
        <f t="shared" si="60"/>
        <v>0</v>
      </c>
      <c r="BK131" s="41">
        <f t="shared" si="53"/>
        <v>0</v>
      </c>
      <c r="BL131" s="23"/>
      <c r="BM131" s="36">
        <f t="shared" si="70"/>
        <v>1001.5962714850432</v>
      </c>
      <c r="BN131" s="35">
        <f t="shared" si="70"/>
        <v>1018.6411306672746</v>
      </c>
      <c r="BO131" s="35">
        <f t="shared" si="70"/>
        <v>895.67769885662483</v>
      </c>
      <c r="BP131" s="37">
        <f t="shared" si="70"/>
        <v>648.66722924663566</v>
      </c>
      <c r="BQ131" s="23"/>
      <c r="BR131" s="42">
        <f t="shared" si="55"/>
        <v>0</v>
      </c>
      <c r="BS131" s="33">
        <f t="shared" si="56"/>
        <v>0</v>
      </c>
      <c r="BT131" s="33">
        <f t="shared" si="61"/>
        <v>0</v>
      </c>
      <c r="BU131" s="41">
        <f t="shared" si="57"/>
        <v>0</v>
      </c>
      <c r="BV131" s="23"/>
      <c r="BW131" s="36">
        <f t="shared" si="71"/>
        <v>33.89907786862905</v>
      </c>
      <c r="BX131" s="35">
        <f t="shared" si="71"/>
        <v>34.221080369261301</v>
      </c>
      <c r="BY131" s="35">
        <f t="shared" si="71"/>
        <v>36.166112030422816</v>
      </c>
      <c r="BZ131" s="37">
        <f t="shared" si="71"/>
        <v>36.180955259998939</v>
      </c>
    </row>
    <row r="132" spans="1:78" outlineLevel="1">
      <c r="H132" s="167">
        <f t="shared" si="59"/>
        <v>41425</v>
      </c>
      <c r="I132" s="60"/>
      <c r="J132" s="42">
        <f t="shared" si="62"/>
        <v>2.5921408046720495E-2</v>
      </c>
      <c r="K132" s="33">
        <f t="shared" si="62"/>
        <v>2.6025163874716206E-2</v>
      </c>
      <c r="L132" s="33">
        <f t="shared" si="62"/>
        <v>2.2593822898886229E-2</v>
      </c>
      <c r="M132" s="41">
        <f t="shared" si="62"/>
        <v>2.3391849535022269E-2</v>
      </c>
      <c r="N132" s="24"/>
      <c r="O132" s="232">
        <v>33700.400000000001</v>
      </c>
      <c r="P132" s="239">
        <v>34606.300000000003</v>
      </c>
      <c r="Q132" s="239">
        <v>33333</v>
      </c>
      <c r="R132" s="351">
        <v>24481.15</v>
      </c>
      <c r="S132" s="24"/>
      <c r="T132" s="59">
        <f t="shared" ref="T132:T195" si="72">(O132-$O$3)/$O$3</f>
        <v>2.3700399999999999</v>
      </c>
      <c r="U132" s="58">
        <f t="shared" ref="U132:V163" si="73">(P132-$P$3)/$P$3</f>
        <v>2.4606300000000001</v>
      </c>
      <c r="V132" s="58">
        <f t="shared" si="73"/>
        <v>2.3332999999999999</v>
      </c>
      <c r="W132" s="57">
        <f t="shared" ref="W132:W195" si="74">(R132-$R$3)/$R$3</f>
        <v>1.448115</v>
      </c>
      <c r="X132" s="24"/>
      <c r="Y132" s="42"/>
      <c r="Z132" s="33"/>
      <c r="AA132" s="33"/>
      <c r="AB132" s="41"/>
      <c r="AC132" s="24"/>
      <c r="AD132" s="42"/>
      <c r="AE132" s="33"/>
      <c r="AF132" s="33"/>
      <c r="AG132" s="41"/>
      <c r="AH132" s="23"/>
      <c r="AI132" s="42">
        <f t="shared" ref="AI132:AL163" si="75">J132-0</f>
        <v>2.5921408046720495E-2</v>
      </c>
      <c r="AJ132" s="33">
        <f t="shared" si="75"/>
        <v>2.6025163874716206E-2</v>
      </c>
      <c r="AK132" s="33">
        <f t="shared" si="75"/>
        <v>2.2593822898886229E-2</v>
      </c>
      <c r="AL132" s="41">
        <f t="shared" si="75"/>
        <v>2.3391849535022269E-2</v>
      </c>
      <c r="AM132" s="33"/>
      <c r="AN132" s="42">
        <f t="shared" ref="AN132:AQ163" si="76">IF(AI132&lt;0,AI132,0)</f>
        <v>0</v>
      </c>
      <c r="AO132" s="33">
        <f t="shared" si="76"/>
        <v>0</v>
      </c>
      <c r="AP132" s="33">
        <f t="shared" si="76"/>
        <v>0</v>
      </c>
      <c r="AQ132" s="41">
        <f t="shared" si="76"/>
        <v>0</v>
      </c>
      <c r="AR132" s="23"/>
      <c r="AS132" s="56">
        <f t="shared" ref="AS132:AS195" si="77">IF(J132&lt;$C$35,((($C$35*100)-(J132*100))^2),0)</f>
        <v>0</v>
      </c>
      <c r="AT132" s="29">
        <f t="shared" ref="AT132:AT195" si="78">IF(K132&lt;$D$35,((($D$35*100)-(K132*100))^2),0)</f>
        <v>0</v>
      </c>
      <c r="AU132" s="29">
        <f t="shared" ref="AU132:AU195" si="79">IF(L132&lt;$E$35,((($E$35*100)-(L132*100))^2),0)</f>
        <v>0</v>
      </c>
      <c r="AV132" s="55">
        <f t="shared" ref="AV132:AV195" si="80">IF(M132&lt;$F$35,((($F$35*100)-(M132*100))^2),0)</f>
        <v>0</v>
      </c>
      <c r="AW132" s="23"/>
      <c r="AX132" s="42">
        <f t="shared" ref="AX132:AX195" si="81">J132-M132</f>
        <v>2.5295585116982267E-3</v>
      </c>
      <c r="AY132" s="33">
        <f t="shared" ref="AY132:AY195" si="82">K132-M132</f>
        <v>2.6333143396939374E-3</v>
      </c>
      <c r="AZ132" s="33">
        <f t="shared" ref="AZ132:AZ195" si="83">L132-M132</f>
        <v>-7.9802663613603997E-4</v>
      </c>
      <c r="BA132" s="54"/>
      <c r="BB132" s="23"/>
      <c r="BC132" s="42">
        <f>(O132-(MAX($O$3:O132)))/(MAX($O$3:O132))</f>
        <v>-7.4452503579192668E-3</v>
      </c>
      <c r="BD132" s="33">
        <f>(P132-(MAX($P$3:P132)))/(MAX($P$3:P132))</f>
        <v>-7.2492039358557931E-3</v>
      </c>
      <c r="BE132" s="33">
        <f>(Q132-(MAX($Q$3:Q132)))/(MAX($Q$3:Q132))</f>
        <v>0</v>
      </c>
      <c r="BF132" s="41">
        <f>(R132-(MAX($R$3:R132)))/(MAX($R$3:R132))</f>
        <v>0</v>
      </c>
      <c r="BG132" s="23"/>
      <c r="BH132" s="42">
        <f t="shared" ref="BH132:BH195" si="84">SUMIF(BK132,"&gt;0",Y132)</f>
        <v>0</v>
      </c>
      <c r="BI132" s="33">
        <f t="shared" ref="BI132:BI195" si="85">SUMIF(BK132,"&gt;0",Z132)</f>
        <v>0</v>
      </c>
      <c r="BJ132" s="33">
        <f t="shared" si="60"/>
        <v>0</v>
      </c>
      <c r="BK132" s="41">
        <f t="shared" ref="BK132:BK195" si="86">SUMIF(AB132,"&gt;0")</f>
        <v>0</v>
      </c>
      <c r="BL132" s="23"/>
      <c r="BM132" s="36">
        <f t="shared" ref="BM132:BP147" si="87">BM131*(1+BH132)</f>
        <v>1001.5962714850432</v>
      </c>
      <c r="BN132" s="35">
        <f t="shared" si="87"/>
        <v>1018.6411306672746</v>
      </c>
      <c r="BO132" s="35">
        <f t="shared" si="87"/>
        <v>895.67769885662483</v>
      </c>
      <c r="BP132" s="37">
        <f t="shared" si="87"/>
        <v>648.66722924663566</v>
      </c>
      <c r="BQ132" s="23"/>
      <c r="BR132" s="42">
        <f t="shared" ref="BR132:BR195" si="88">SUMIF(BU132,"&lt;0",Y132)</f>
        <v>0</v>
      </c>
      <c r="BS132" s="33">
        <f t="shared" ref="BS132:BS195" si="89">SUMIF(BU132,"&lt;0",Z132)</f>
        <v>0</v>
      </c>
      <c r="BT132" s="33">
        <f t="shared" si="61"/>
        <v>0</v>
      </c>
      <c r="BU132" s="41">
        <f t="shared" ref="BU132:BU195" si="90">SUMIF(AB132,"&lt;0")</f>
        <v>0</v>
      </c>
      <c r="BV132" s="23"/>
      <c r="BW132" s="36">
        <f t="shared" ref="BW132:BZ147" si="91">BW131*(1+BR132)</f>
        <v>33.89907786862905</v>
      </c>
      <c r="BX132" s="35">
        <f t="shared" si="91"/>
        <v>34.221080369261301</v>
      </c>
      <c r="BY132" s="35">
        <f t="shared" si="91"/>
        <v>36.166112030422816</v>
      </c>
      <c r="BZ132" s="37">
        <f t="shared" si="91"/>
        <v>36.180955259998939</v>
      </c>
    </row>
    <row r="133" spans="1:78" s="64" customFormat="1" outlineLevel="1">
      <c r="A133"/>
      <c r="B133" s="23"/>
      <c r="C133" s="91"/>
      <c r="D133" s="91"/>
      <c r="E133" s="91"/>
      <c r="F133" s="91"/>
      <c r="G133" s="174"/>
      <c r="H133" s="166">
        <f t="shared" ref="H133:H196" si="92">EOMONTH(H132,1)</f>
        <v>41455</v>
      </c>
      <c r="I133" s="101"/>
      <c r="J133" s="102">
        <f t="shared" si="62"/>
        <v>-3.0793403045661139E-2</v>
      </c>
      <c r="K133" s="103">
        <f t="shared" si="62"/>
        <v>-3.0361234804067494E-2</v>
      </c>
      <c r="L133" s="103">
        <f t="shared" si="62"/>
        <v>-1.8458884588845925E-2</v>
      </c>
      <c r="M133" s="104">
        <f t="shared" ref="M133:M190" si="93">R133/R132-1</f>
        <v>-1.342869922368839E-2</v>
      </c>
      <c r="N133" s="100"/>
      <c r="O133" s="231">
        <v>32662.65</v>
      </c>
      <c r="P133" s="238">
        <v>33555.61</v>
      </c>
      <c r="Q133" s="238">
        <v>32717.71</v>
      </c>
      <c r="R133" s="350">
        <v>24152.400000000001</v>
      </c>
      <c r="S133" s="100"/>
      <c r="T133" s="105">
        <f t="shared" si="72"/>
        <v>2.2662650000000002</v>
      </c>
      <c r="U133" s="106">
        <f t="shared" si="73"/>
        <v>2.3555610000000002</v>
      </c>
      <c r="V133" s="106">
        <f t="shared" si="73"/>
        <v>2.2717709999999998</v>
      </c>
      <c r="W133" s="107">
        <f t="shared" si="74"/>
        <v>1.4152400000000001</v>
      </c>
      <c r="X133" s="100"/>
      <c r="Y133" s="102">
        <f>(O133-O130)/O130</f>
        <v>-3.8009388808533183E-2</v>
      </c>
      <c r="Z133" s="103">
        <f>(P133-P130)/P130</f>
        <v>-3.7390343957084238E-2</v>
      </c>
      <c r="AA133" s="103">
        <f>(Q133-Q130)/Q130</f>
        <v>1.0018466850120885E-2</v>
      </c>
      <c r="AB133" s="104">
        <f>(R133-R130)/R130</f>
        <v>2.9101723946926634E-2</v>
      </c>
      <c r="AC133" s="100"/>
      <c r="AD133" s="102"/>
      <c r="AE133" s="103"/>
      <c r="AF133" s="103"/>
      <c r="AG133" s="104"/>
      <c r="AH133" s="99"/>
      <c r="AI133" s="102">
        <f t="shared" si="75"/>
        <v>-3.0793403045661139E-2</v>
      </c>
      <c r="AJ133" s="103">
        <f t="shared" si="75"/>
        <v>-3.0361234804067494E-2</v>
      </c>
      <c r="AK133" s="103">
        <f t="shared" si="75"/>
        <v>-1.8458884588845925E-2</v>
      </c>
      <c r="AL133" s="104">
        <f t="shared" si="75"/>
        <v>-1.342869922368839E-2</v>
      </c>
      <c r="AM133" s="103"/>
      <c r="AN133" s="102">
        <f t="shared" si="76"/>
        <v>-3.0793403045661139E-2</v>
      </c>
      <c r="AO133" s="103">
        <f t="shared" si="76"/>
        <v>-3.0361234804067494E-2</v>
      </c>
      <c r="AP133" s="103">
        <f t="shared" si="76"/>
        <v>-1.8458884588845925E-2</v>
      </c>
      <c r="AQ133" s="104">
        <f t="shared" si="76"/>
        <v>-1.342869922368839E-2</v>
      </c>
      <c r="AR133" s="99"/>
      <c r="AS133" s="108">
        <f t="shared" si="77"/>
        <v>9.4823367113253276</v>
      </c>
      <c r="AT133" s="109">
        <f t="shared" si="78"/>
        <v>9.2180457882771929</v>
      </c>
      <c r="AU133" s="109">
        <f t="shared" si="79"/>
        <v>3.4073042026433362</v>
      </c>
      <c r="AV133" s="110">
        <f t="shared" si="80"/>
        <v>1.8032996284028915</v>
      </c>
      <c r="AW133" s="99"/>
      <c r="AX133" s="102">
        <f t="shared" si="81"/>
        <v>-1.7364703821972749E-2</v>
      </c>
      <c r="AY133" s="103">
        <f t="shared" si="82"/>
        <v>-1.6932535580379104E-2</v>
      </c>
      <c r="AZ133" s="103">
        <f t="shared" si="83"/>
        <v>-5.0301853651575357E-3</v>
      </c>
      <c r="BA133" s="111"/>
      <c r="BB133" s="99"/>
      <c r="BC133" s="102">
        <f>(O133-(MAX($O$3:O133)))/(MAX($O$3:O133))</f>
        <v>-3.8009388808533183E-2</v>
      </c>
      <c r="BD133" s="103">
        <f>(P133-(MAX($P$3:P133)))/(MAX($P$3:P133))</f>
        <v>-3.7390343957084238E-2</v>
      </c>
      <c r="BE133" s="103">
        <f>(Q133-(MAX($Q$3:Q133)))/(MAX($Q$3:Q133))</f>
        <v>-1.8458884588845915E-2</v>
      </c>
      <c r="BF133" s="104">
        <f>(R133-(MAX($R$3:R133)))/(MAX($R$3:R133))</f>
        <v>-1.3428699223688429E-2</v>
      </c>
      <c r="BG133" s="99"/>
      <c r="BH133" s="102">
        <f t="shared" si="84"/>
        <v>-3.8009388808533183E-2</v>
      </c>
      <c r="BI133" s="103">
        <f t="shared" si="85"/>
        <v>-3.7390343957084238E-2</v>
      </c>
      <c r="BJ133" s="103">
        <f t="shared" ref="BJ133:BJ196" si="94">SUMIF(BK133,"&gt;0",AA133)</f>
        <v>1.0018466850120885E-2</v>
      </c>
      <c r="BK133" s="104">
        <f t="shared" si="86"/>
        <v>2.9101723946926634E-2</v>
      </c>
      <c r="BL133" s="99"/>
      <c r="BM133" s="112">
        <f t="shared" si="87"/>
        <v>963.52620937299093</v>
      </c>
      <c r="BN133" s="113">
        <f t="shared" si="87"/>
        <v>980.55378842279208</v>
      </c>
      <c r="BO133" s="113">
        <f t="shared" si="87"/>
        <v>904.65101619101245</v>
      </c>
      <c r="BP133" s="114">
        <f t="shared" si="87"/>
        <v>667.54456388558901</v>
      </c>
      <c r="BQ133" s="99"/>
      <c r="BR133" s="102">
        <f t="shared" si="88"/>
        <v>0</v>
      </c>
      <c r="BS133" s="103">
        <f t="shared" si="89"/>
        <v>0</v>
      </c>
      <c r="BT133" s="103">
        <f t="shared" ref="BT133:BT196" si="95">SUMIF(BU133,"&lt;0",AA133)</f>
        <v>0</v>
      </c>
      <c r="BU133" s="104">
        <f t="shared" si="90"/>
        <v>0</v>
      </c>
      <c r="BV133" s="99"/>
      <c r="BW133" s="112">
        <f t="shared" si="91"/>
        <v>33.89907786862905</v>
      </c>
      <c r="BX133" s="113">
        <f t="shared" si="91"/>
        <v>34.221080369261301</v>
      </c>
      <c r="BY133" s="113">
        <f t="shared" si="91"/>
        <v>36.166112030422816</v>
      </c>
      <c r="BZ133" s="114">
        <f t="shared" si="91"/>
        <v>36.180955259998939</v>
      </c>
    </row>
    <row r="134" spans="1:78" outlineLevel="1">
      <c r="H134" s="167">
        <f t="shared" si="92"/>
        <v>41486</v>
      </c>
      <c r="I134" s="60"/>
      <c r="J134" s="42">
        <f t="shared" ref="J134:L172" si="96">O134/O133-1</f>
        <v>5.7840989631888329E-2</v>
      </c>
      <c r="K134" s="33">
        <f t="shared" si="96"/>
        <v>5.7867522003027139E-2</v>
      </c>
      <c r="L134" s="33">
        <f t="shared" si="96"/>
        <v>6.1955130722779694E-2</v>
      </c>
      <c r="M134" s="41">
        <f t="shared" si="93"/>
        <v>5.0883970123051903E-2</v>
      </c>
      <c r="N134" s="24"/>
      <c r="O134" s="232">
        <v>34551.89</v>
      </c>
      <c r="P134" s="239">
        <v>35497.39</v>
      </c>
      <c r="Q134" s="239">
        <v>34744.74</v>
      </c>
      <c r="R134" s="351">
        <v>25381.37</v>
      </c>
      <c r="S134" s="24"/>
      <c r="T134" s="59">
        <f t="shared" si="72"/>
        <v>2.4551889999999998</v>
      </c>
      <c r="U134" s="58">
        <f t="shared" si="73"/>
        <v>2.5497389999999998</v>
      </c>
      <c r="V134" s="58">
        <f t="shared" si="73"/>
        <v>2.4744739999999998</v>
      </c>
      <c r="W134" s="57">
        <f t="shared" si="74"/>
        <v>1.5381369999999999</v>
      </c>
      <c r="X134" s="24"/>
      <c r="Y134" s="42"/>
      <c r="Z134" s="33"/>
      <c r="AA134" s="33"/>
      <c r="AB134" s="41"/>
      <c r="AC134" s="24"/>
      <c r="AD134" s="42"/>
      <c r="AE134" s="33"/>
      <c r="AF134" s="33"/>
      <c r="AG134" s="41"/>
      <c r="AH134" s="23"/>
      <c r="AI134" s="42">
        <f t="shared" si="75"/>
        <v>5.7840989631888329E-2</v>
      </c>
      <c r="AJ134" s="33">
        <f t="shared" si="75"/>
        <v>5.7867522003027139E-2</v>
      </c>
      <c r="AK134" s="33">
        <f t="shared" si="75"/>
        <v>6.1955130722779694E-2</v>
      </c>
      <c r="AL134" s="41">
        <f t="shared" si="75"/>
        <v>5.0883970123051903E-2</v>
      </c>
      <c r="AM134" s="33"/>
      <c r="AN134" s="42">
        <f t="shared" si="76"/>
        <v>0</v>
      </c>
      <c r="AO134" s="33">
        <f t="shared" si="76"/>
        <v>0</v>
      </c>
      <c r="AP134" s="33">
        <f t="shared" si="76"/>
        <v>0</v>
      </c>
      <c r="AQ134" s="41">
        <f t="shared" si="76"/>
        <v>0</v>
      </c>
      <c r="AR134" s="23"/>
      <c r="AS134" s="56">
        <f t="shared" si="77"/>
        <v>0</v>
      </c>
      <c r="AT134" s="29">
        <f t="shared" si="78"/>
        <v>0</v>
      </c>
      <c r="AU134" s="29">
        <f t="shared" si="79"/>
        <v>0</v>
      </c>
      <c r="AV134" s="55">
        <f t="shared" si="80"/>
        <v>0</v>
      </c>
      <c r="AW134" s="23"/>
      <c r="AX134" s="42">
        <f t="shared" si="81"/>
        <v>6.9570195088364262E-3</v>
      </c>
      <c r="AY134" s="33">
        <f t="shared" si="82"/>
        <v>6.9835518799752361E-3</v>
      </c>
      <c r="AZ134" s="33">
        <f t="shared" si="83"/>
        <v>1.1071160599727792E-2</v>
      </c>
      <c r="BA134" s="54"/>
      <c r="BB134" s="23"/>
      <c r="BC134" s="42">
        <f>(O134-(MAX($O$3:O134)))/(MAX($O$3:O134))</f>
        <v>0</v>
      </c>
      <c r="BD134" s="33">
        <f>(P134-(MAX($P$3:P134)))/(MAX($P$3:P134))</f>
        <v>0</v>
      </c>
      <c r="BE134" s="33">
        <f>(Q134-(MAX($Q$3:Q134)))/(MAX($Q$3:Q134))</f>
        <v>0</v>
      </c>
      <c r="BF134" s="41">
        <f>(R134-(MAX($R$3:R134)))/(MAX($R$3:R134))</f>
        <v>0</v>
      </c>
      <c r="BG134" s="23"/>
      <c r="BH134" s="42">
        <f t="shared" si="84"/>
        <v>0</v>
      </c>
      <c r="BI134" s="33">
        <f t="shared" si="85"/>
        <v>0</v>
      </c>
      <c r="BJ134" s="33">
        <f t="shared" si="94"/>
        <v>0</v>
      </c>
      <c r="BK134" s="41">
        <f t="shared" si="86"/>
        <v>0</v>
      </c>
      <c r="BL134" s="23"/>
      <c r="BM134" s="36">
        <f t="shared" si="87"/>
        <v>963.52620937299093</v>
      </c>
      <c r="BN134" s="35">
        <f t="shared" si="87"/>
        <v>980.55378842279208</v>
      </c>
      <c r="BO134" s="35">
        <f t="shared" si="87"/>
        <v>904.65101619101245</v>
      </c>
      <c r="BP134" s="37">
        <f t="shared" si="87"/>
        <v>667.54456388558901</v>
      </c>
      <c r="BQ134" s="23"/>
      <c r="BR134" s="42">
        <f t="shared" si="88"/>
        <v>0</v>
      </c>
      <c r="BS134" s="33">
        <f t="shared" si="89"/>
        <v>0</v>
      </c>
      <c r="BT134" s="33">
        <f t="shared" si="95"/>
        <v>0</v>
      </c>
      <c r="BU134" s="41">
        <f t="shared" si="90"/>
        <v>0</v>
      </c>
      <c r="BV134" s="23"/>
      <c r="BW134" s="36">
        <f t="shared" si="91"/>
        <v>33.89907786862905</v>
      </c>
      <c r="BX134" s="35">
        <f t="shared" si="91"/>
        <v>34.221080369261301</v>
      </c>
      <c r="BY134" s="35">
        <f t="shared" si="91"/>
        <v>36.166112030422816</v>
      </c>
      <c r="BZ134" s="37">
        <f t="shared" si="91"/>
        <v>36.180955259998939</v>
      </c>
    </row>
    <row r="135" spans="1:78" outlineLevel="1">
      <c r="H135" s="167">
        <f t="shared" si="92"/>
        <v>41517</v>
      </c>
      <c r="I135" s="60"/>
      <c r="J135" s="42">
        <f t="shared" si="96"/>
        <v>-2.3103511848411085E-2</v>
      </c>
      <c r="K135" s="33">
        <f t="shared" si="96"/>
        <v>-2.2854919756072234E-2</v>
      </c>
      <c r="L135" s="33">
        <f t="shared" si="96"/>
        <v>-3.7472722489792609E-2</v>
      </c>
      <c r="M135" s="41">
        <f t="shared" si="93"/>
        <v>-2.8961399640760055E-2</v>
      </c>
      <c r="N135" s="24"/>
      <c r="O135" s="232">
        <v>33753.620000000003</v>
      </c>
      <c r="P135" s="239">
        <v>34686.1</v>
      </c>
      <c r="Q135" s="239">
        <v>33442.76</v>
      </c>
      <c r="R135" s="351">
        <v>24646.29</v>
      </c>
      <c r="S135" s="24"/>
      <c r="T135" s="59">
        <f t="shared" si="72"/>
        <v>2.3753620000000004</v>
      </c>
      <c r="U135" s="58">
        <f t="shared" si="73"/>
        <v>2.46861</v>
      </c>
      <c r="V135" s="58">
        <f t="shared" si="73"/>
        <v>2.3442760000000002</v>
      </c>
      <c r="W135" s="57">
        <f t="shared" si="74"/>
        <v>1.4646290000000002</v>
      </c>
      <c r="X135" s="24"/>
      <c r="Y135" s="42"/>
      <c r="Z135" s="33"/>
      <c r="AA135" s="33"/>
      <c r="AB135" s="41"/>
      <c r="AC135" s="24"/>
      <c r="AD135" s="42"/>
      <c r="AE135" s="33"/>
      <c r="AF135" s="33"/>
      <c r="AG135" s="41"/>
      <c r="AH135" s="23"/>
      <c r="AI135" s="42">
        <f t="shared" si="75"/>
        <v>-2.3103511848411085E-2</v>
      </c>
      <c r="AJ135" s="33">
        <f t="shared" si="75"/>
        <v>-2.2854919756072234E-2</v>
      </c>
      <c r="AK135" s="33">
        <f t="shared" si="75"/>
        <v>-3.7472722489792609E-2</v>
      </c>
      <c r="AL135" s="41">
        <f t="shared" si="75"/>
        <v>-2.8961399640760055E-2</v>
      </c>
      <c r="AM135" s="33"/>
      <c r="AN135" s="42">
        <f t="shared" si="76"/>
        <v>-2.3103511848411085E-2</v>
      </c>
      <c r="AO135" s="33">
        <f t="shared" si="76"/>
        <v>-2.2854919756072234E-2</v>
      </c>
      <c r="AP135" s="33">
        <f t="shared" si="76"/>
        <v>-3.7472722489792609E-2</v>
      </c>
      <c r="AQ135" s="41">
        <f t="shared" si="76"/>
        <v>-2.8961399640760055E-2</v>
      </c>
      <c r="AR135" s="23"/>
      <c r="AS135" s="56">
        <f t="shared" si="77"/>
        <v>5.3377225972967137</v>
      </c>
      <c r="AT135" s="29">
        <f t="shared" si="78"/>
        <v>5.2234735705650088</v>
      </c>
      <c r="AU135" s="29">
        <f t="shared" si="79"/>
        <v>14.042049307970087</v>
      </c>
      <c r="AV135" s="55">
        <f t="shared" si="80"/>
        <v>8.3876266915181663</v>
      </c>
      <c r="AW135" s="23"/>
      <c r="AX135" s="42">
        <f t="shared" si="81"/>
        <v>5.8578877923489703E-3</v>
      </c>
      <c r="AY135" s="33">
        <f t="shared" si="82"/>
        <v>6.106479884687821E-3</v>
      </c>
      <c r="AZ135" s="33">
        <f t="shared" si="83"/>
        <v>-8.5113228490325543E-3</v>
      </c>
      <c r="BA135" s="54"/>
      <c r="BB135" s="23"/>
      <c r="BC135" s="42">
        <f>(O135-(MAX($O$3:O135)))/(MAX($O$3:O135))</f>
        <v>-2.3103511848411095E-2</v>
      </c>
      <c r="BD135" s="33">
        <f>(P135-(MAX($P$3:P135)))/(MAX($P$3:P135))</f>
        <v>-2.285491975607223E-2</v>
      </c>
      <c r="BE135" s="33">
        <f>(Q135-(MAX($Q$3:Q135)))/(MAX($Q$3:Q135))</f>
        <v>-3.7472722489792581E-2</v>
      </c>
      <c r="BF135" s="41">
        <f>(R135-(MAX($R$3:R135)))/(MAX($R$3:R135))</f>
        <v>-2.8961399640760058E-2</v>
      </c>
      <c r="BG135" s="23"/>
      <c r="BH135" s="42">
        <f t="shared" si="84"/>
        <v>0</v>
      </c>
      <c r="BI135" s="33">
        <f t="shared" si="85"/>
        <v>0</v>
      </c>
      <c r="BJ135" s="33">
        <f t="shared" si="94"/>
        <v>0</v>
      </c>
      <c r="BK135" s="41">
        <f t="shared" si="86"/>
        <v>0</v>
      </c>
      <c r="BL135" s="23"/>
      <c r="BM135" s="36">
        <f t="shared" si="87"/>
        <v>963.52620937299093</v>
      </c>
      <c r="BN135" s="35">
        <f t="shared" si="87"/>
        <v>980.55378842279208</v>
      </c>
      <c r="BO135" s="35">
        <f t="shared" si="87"/>
        <v>904.65101619101245</v>
      </c>
      <c r="BP135" s="37">
        <f t="shared" si="87"/>
        <v>667.54456388558901</v>
      </c>
      <c r="BQ135" s="23"/>
      <c r="BR135" s="42">
        <f t="shared" si="88"/>
        <v>0</v>
      </c>
      <c r="BS135" s="33">
        <f t="shared" si="89"/>
        <v>0</v>
      </c>
      <c r="BT135" s="33">
        <f t="shared" si="95"/>
        <v>0</v>
      </c>
      <c r="BU135" s="41">
        <f t="shared" si="90"/>
        <v>0</v>
      </c>
      <c r="BV135" s="23"/>
      <c r="BW135" s="36">
        <f t="shared" si="91"/>
        <v>33.89907786862905</v>
      </c>
      <c r="BX135" s="35">
        <f t="shared" si="91"/>
        <v>34.221080369261301</v>
      </c>
      <c r="BY135" s="35">
        <f t="shared" si="91"/>
        <v>36.166112030422816</v>
      </c>
      <c r="BZ135" s="37">
        <f t="shared" si="91"/>
        <v>36.180955259998939</v>
      </c>
    </row>
    <row r="136" spans="1:78" s="64" customFormat="1" outlineLevel="1">
      <c r="A136"/>
      <c r="B136" s="23"/>
      <c r="C136" s="91"/>
      <c r="D136" s="91"/>
      <c r="E136" s="91"/>
      <c r="F136" s="91"/>
      <c r="G136" s="174"/>
      <c r="H136" s="166">
        <f t="shared" si="92"/>
        <v>41547</v>
      </c>
      <c r="I136" s="101"/>
      <c r="J136" s="102">
        <f t="shared" si="96"/>
        <v>5.991327744994468E-2</v>
      </c>
      <c r="K136" s="103">
        <f t="shared" si="96"/>
        <v>6.0199330567576093E-2</v>
      </c>
      <c r="L136" s="103">
        <f t="shared" si="96"/>
        <v>5.211172762056715E-2</v>
      </c>
      <c r="M136" s="104">
        <f t="shared" si="93"/>
        <v>3.135928368935037E-2</v>
      </c>
      <c r="N136" s="100"/>
      <c r="O136" s="231">
        <v>35775.910000000003</v>
      </c>
      <c r="P136" s="238">
        <v>36774.18</v>
      </c>
      <c r="Q136" s="238">
        <v>35185.519999999997</v>
      </c>
      <c r="R136" s="350">
        <v>25419.18</v>
      </c>
      <c r="S136" s="100"/>
      <c r="T136" s="105">
        <f t="shared" si="72"/>
        <v>2.5775910000000004</v>
      </c>
      <c r="U136" s="106">
        <f t="shared" si="73"/>
        <v>2.6774179999999999</v>
      </c>
      <c r="V136" s="106">
        <f t="shared" si="73"/>
        <v>2.5185519999999997</v>
      </c>
      <c r="W136" s="107">
        <f t="shared" si="74"/>
        <v>1.5419180000000001</v>
      </c>
      <c r="X136" s="100"/>
      <c r="Y136" s="102">
        <f>(O136-O133)/O133</f>
        <v>9.5315597479077849E-2</v>
      </c>
      <c r="Z136" s="103">
        <f>(P136-P133)/P133</f>
        <v>9.5917493378901458E-2</v>
      </c>
      <c r="AA136" s="103">
        <f>(Q136-Q133)/Q133</f>
        <v>7.5427345006725641E-2</v>
      </c>
      <c r="AB136" s="104">
        <f>(R136-R133)/R133</f>
        <v>5.2449446017786998E-2</v>
      </c>
      <c r="AC136" s="100"/>
      <c r="AD136" s="102"/>
      <c r="AE136" s="103"/>
      <c r="AF136" s="103"/>
      <c r="AG136" s="104"/>
      <c r="AH136" s="99"/>
      <c r="AI136" s="102">
        <f t="shared" si="75"/>
        <v>5.991327744994468E-2</v>
      </c>
      <c r="AJ136" s="103">
        <f t="shared" si="75"/>
        <v>6.0199330567576093E-2</v>
      </c>
      <c r="AK136" s="103">
        <f t="shared" si="75"/>
        <v>5.211172762056715E-2</v>
      </c>
      <c r="AL136" s="104">
        <f t="shared" si="75"/>
        <v>3.135928368935037E-2</v>
      </c>
      <c r="AM136" s="103"/>
      <c r="AN136" s="102">
        <f t="shared" si="76"/>
        <v>0</v>
      </c>
      <c r="AO136" s="103">
        <f t="shared" si="76"/>
        <v>0</v>
      </c>
      <c r="AP136" s="103">
        <f t="shared" si="76"/>
        <v>0</v>
      </c>
      <c r="AQ136" s="104">
        <f t="shared" si="76"/>
        <v>0</v>
      </c>
      <c r="AR136" s="99"/>
      <c r="AS136" s="108">
        <f t="shared" si="77"/>
        <v>0</v>
      </c>
      <c r="AT136" s="109">
        <f t="shared" si="78"/>
        <v>0</v>
      </c>
      <c r="AU136" s="109">
        <f t="shared" si="79"/>
        <v>0</v>
      </c>
      <c r="AV136" s="110">
        <f t="shared" si="80"/>
        <v>0</v>
      </c>
      <c r="AW136" s="99"/>
      <c r="AX136" s="102">
        <f t="shared" si="81"/>
        <v>2.8553993760594309E-2</v>
      </c>
      <c r="AY136" s="103">
        <f t="shared" si="82"/>
        <v>2.8840046878225722E-2</v>
      </c>
      <c r="AZ136" s="103">
        <f t="shared" si="83"/>
        <v>2.075244393121678E-2</v>
      </c>
      <c r="BA136" s="111"/>
      <c r="BB136" s="99"/>
      <c r="BC136" s="102">
        <f>(O136-(MAX($O$3:O136)))/(MAX($O$3:O136))</f>
        <v>0</v>
      </c>
      <c r="BD136" s="103">
        <f>(P136-(MAX($P$3:P136)))/(MAX($P$3:P136))</f>
        <v>0</v>
      </c>
      <c r="BE136" s="103">
        <f>(Q136-(MAX($Q$3:Q136)))/(MAX($Q$3:Q136))</f>
        <v>0</v>
      </c>
      <c r="BF136" s="104">
        <f>(R136-(MAX($R$3:R136)))/(MAX($R$3:R136))</f>
        <v>0</v>
      </c>
      <c r="BG136" s="99"/>
      <c r="BH136" s="102">
        <f t="shared" si="84"/>
        <v>9.5315597479077849E-2</v>
      </c>
      <c r="BI136" s="103">
        <f t="shared" si="85"/>
        <v>9.5917493378901458E-2</v>
      </c>
      <c r="BJ136" s="103">
        <f t="shared" si="94"/>
        <v>7.5427345006725641E-2</v>
      </c>
      <c r="BK136" s="104">
        <f t="shared" si="86"/>
        <v>5.2449446017786998E-2</v>
      </c>
      <c r="BL136" s="99"/>
      <c r="BM136" s="112">
        <f t="shared" si="87"/>
        <v>1055.3652857061286</v>
      </c>
      <c r="BN136" s="113">
        <f t="shared" si="87"/>
        <v>1074.606049931492</v>
      </c>
      <c r="BO136" s="113">
        <f t="shared" si="87"/>
        <v>972.88644049993684</v>
      </c>
      <c r="BP136" s="114">
        <f t="shared" si="87"/>
        <v>702.55690645357333</v>
      </c>
      <c r="BQ136" s="99"/>
      <c r="BR136" s="102">
        <f t="shared" si="88"/>
        <v>0</v>
      </c>
      <c r="BS136" s="103">
        <f t="shared" si="89"/>
        <v>0</v>
      </c>
      <c r="BT136" s="103">
        <f t="shared" si="95"/>
        <v>0</v>
      </c>
      <c r="BU136" s="104">
        <f t="shared" si="90"/>
        <v>0</v>
      </c>
      <c r="BV136" s="99"/>
      <c r="BW136" s="112">
        <f t="shared" si="91"/>
        <v>33.89907786862905</v>
      </c>
      <c r="BX136" s="113">
        <f t="shared" si="91"/>
        <v>34.221080369261301</v>
      </c>
      <c r="BY136" s="113">
        <f t="shared" si="91"/>
        <v>36.166112030422816</v>
      </c>
      <c r="BZ136" s="114">
        <f t="shared" si="91"/>
        <v>36.180955259998939</v>
      </c>
    </row>
    <row r="137" spans="1:78" outlineLevel="1">
      <c r="H137" s="167">
        <f t="shared" si="92"/>
        <v>41578</v>
      </c>
      <c r="I137" s="60"/>
      <c r="J137" s="42">
        <f t="shared" si="96"/>
        <v>3.8676025291879412E-2</v>
      </c>
      <c r="K137" s="33">
        <f t="shared" si="96"/>
        <v>3.905974246060695E-2</v>
      </c>
      <c r="L137" s="33">
        <f t="shared" si="96"/>
        <v>3.7153351719684702E-2</v>
      </c>
      <c r="M137" s="41">
        <f t="shared" si="93"/>
        <v>4.5968044602540337E-2</v>
      </c>
      <c r="N137" s="24"/>
      <c r="O137" s="232">
        <v>37159.58</v>
      </c>
      <c r="P137" s="239">
        <v>38210.57</v>
      </c>
      <c r="Q137" s="239">
        <v>36492.78</v>
      </c>
      <c r="R137" s="351">
        <v>26587.65</v>
      </c>
      <c r="S137" s="24"/>
      <c r="T137" s="59">
        <f t="shared" si="72"/>
        <v>2.7159580000000001</v>
      </c>
      <c r="U137" s="58">
        <f t="shared" si="73"/>
        <v>2.8210570000000001</v>
      </c>
      <c r="V137" s="58">
        <f t="shared" si="73"/>
        <v>2.6492779999999998</v>
      </c>
      <c r="W137" s="57">
        <f t="shared" si="74"/>
        <v>1.658765</v>
      </c>
      <c r="X137" s="24"/>
      <c r="Y137" s="42"/>
      <c r="Z137" s="33"/>
      <c r="AA137" s="33"/>
      <c r="AB137" s="41"/>
      <c r="AC137" s="24"/>
      <c r="AD137" s="42"/>
      <c r="AE137" s="33"/>
      <c r="AF137" s="33"/>
      <c r="AG137" s="41"/>
      <c r="AH137" s="23"/>
      <c r="AI137" s="42">
        <f t="shared" si="75"/>
        <v>3.8676025291879412E-2</v>
      </c>
      <c r="AJ137" s="33">
        <f t="shared" si="75"/>
        <v>3.905974246060695E-2</v>
      </c>
      <c r="AK137" s="33">
        <f t="shared" si="75"/>
        <v>3.7153351719684702E-2</v>
      </c>
      <c r="AL137" s="41">
        <f t="shared" si="75"/>
        <v>4.5968044602540337E-2</v>
      </c>
      <c r="AM137" s="33"/>
      <c r="AN137" s="42">
        <f t="shared" si="76"/>
        <v>0</v>
      </c>
      <c r="AO137" s="33">
        <f t="shared" si="76"/>
        <v>0</v>
      </c>
      <c r="AP137" s="33">
        <f t="shared" si="76"/>
        <v>0</v>
      </c>
      <c r="AQ137" s="41">
        <f t="shared" si="76"/>
        <v>0</v>
      </c>
      <c r="AR137" s="23"/>
      <c r="AS137" s="56">
        <f t="shared" si="77"/>
        <v>0</v>
      </c>
      <c r="AT137" s="29">
        <f t="shared" si="78"/>
        <v>0</v>
      </c>
      <c r="AU137" s="29">
        <f t="shared" si="79"/>
        <v>0</v>
      </c>
      <c r="AV137" s="55">
        <f t="shared" si="80"/>
        <v>0</v>
      </c>
      <c r="AW137" s="23"/>
      <c r="AX137" s="42">
        <f t="shared" si="81"/>
        <v>-7.2920193106609243E-3</v>
      </c>
      <c r="AY137" s="33">
        <f t="shared" si="82"/>
        <v>-6.9083021419333868E-3</v>
      </c>
      <c r="AZ137" s="33">
        <f t="shared" si="83"/>
        <v>-8.8146928828556348E-3</v>
      </c>
      <c r="BA137" s="54"/>
      <c r="BB137" s="23"/>
      <c r="BC137" s="42">
        <f>(O137-(MAX($O$3:O137)))/(MAX($O$3:O137))</f>
        <v>0</v>
      </c>
      <c r="BD137" s="33">
        <f>(P137-(MAX($P$3:P137)))/(MAX($P$3:P137))</f>
        <v>0</v>
      </c>
      <c r="BE137" s="33">
        <f>(Q137-(MAX($Q$3:Q137)))/(MAX($Q$3:Q137))</f>
        <v>0</v>
      </c>
      <c r="BF137" s="41">
        <f>(R137-(MAX($R$3:R137)))/(MAX($R$3:R137))</f>
        <v>0</v>
      </c>
      <c r="BG137" s="23"/>
      <c r="BH137" s="42">
        <f t="shared" si="84"/>
        <v>0</v>
      </c>
      <c r="BI137" s="33">
        <f t="shared" si="85"/>
        <v>0</v>
      </c>
      <c r="BJ137" s="33">
        <f t="shared" si="94"/>
        <v>0</v>
      </c>
      <c r="BK137" s="41">
        <f t="shared" si="86"/>
        <v>0</v>
      </c>
      <c r="BL137" s="23"/>
      <c r="BM137" s="36">
        <f t="shared" si="87"/>
        <v>1055.3652857061286</v>
      </c>
      <c r="BN137" s="35">
        <f t="shared" si="87"/>
        <v>1074.606049931492</v>
      </c>
      <c r="BO137" s="35">
        <f t="shared" si="87"/>
        <v>972.88644049993684</v>
      </c>
      <c r="BP137" s="37">
        <f t="shared" si="87"/>
        <v>702.55690645357333</v>
      </c>
      <c r="BQ137" s="23"/>
      <c r="BR137" s="42">
        <f t="shared" si="88"/>
        <v>0</v>
      </c>
      <c r="BS137" s="33">
        <f t="shared" si="89"/>
        <v>0</v>
      </c>
      <c r="BT137" s="33">
        <f t="shared" si="95"/>
        <v>0</v>
      </c>
      <c r="BU137" s="41">
        <f t="shared" si="90"/>
        <v>0</v>
      </c>
      <c r="BV137" s="23"/>
      <c r="BW137" s="36">
        <f t="shared" si="91"/>
        <v>33.89907786862905</v>
      </c>
      <c r="BX137" s="35">
        <f t="shared" si="91"/>
        <v>34.221080369261301</v>
      </c>
      <c r="BY137" s="35">
        <f t="shared" si="91"/>
        <v>36.166112030422816</v>
      </c>
      <c r="BZ137" s="37">
        <f t="shared" si="91"/>
        <v>36.180955259998939</v>
      </c>
    </row>
    <row r="138" spans="1:78" outlineLevel="1">
      <c r="H138" s="167">
        <f t="shared" si="92"/>
        <v>41608</v>
      </c>
      <c r="I138" s="60"/>
      <c r="J138" s="42">
        <f t="shared" si="96"/>
        <v>1.9692095551133715E-2</v>
      </c>
      <c r="K138" s="33">
        <f t="shared" si="96"/>
        <v>1.983979825477622E-2</v>
      </c>
      <c r="L138" s="33">
        <f t="shared" si="96"/>
        <v>1.3227822051375737E-2</v>
      </c>
      <c r="M138" s="41">
        <f t="shared" si="93"/>
        <v>3.0473923043217388E-2</v>
      </c>
      <c r="N138" s="24"/>
      <c r="O138" s="232">
        <v>37891.33</v>
      </c>
      <c r="P138" s="239">
        <v>38968.660000000003</v>
      </c>
      <c r="Q138" s="239">
        <v>36975.5</v>
      </c>
      <c r="R138" s="351">
        <v>27397.88</v>
      </c>
      <c r="S138" s="24"/>
      <c r="T138" s="59">
        <f t="shared" si="72"/>
        <v>2.7891330000000001</v>
      </c>
      <c r="U138" s="58">
        <f t="shared" si="73"/>
        <v>2.8968660000000002</v>
      </c>
      <c r="V138" s="58">
        <f t="shared" si="73"/>
        <v>2.6975500000000001</v>
      </c>
      <c r="W138" s="57">
        <f t="shared" si="74"/>
        <v>1.7397880000000001</v>
      </c>
      <c r="X138" s="24"/>
      <c r="Y138" s="42"/>
      <c r="Z138" s="33"/>
      <c r="AA138" s="33"/>
      <c r="AB138" s="41"/>
      <c r="AC138" s="24"/>
      <c r="AD138" s="42"/>
      <c r="AE138" s="33"/>
      <c r="AF138" s="33"/>
      <c r="AG138" s="41"/>
      <c r="AH138" s="23"/>
      <c r="AI138" s="42">
        <f t="shared" si="75"/>
        <v>1.9692095551133715E-2</v>
      </c>
      <c r="AJ138" s="33">
        <f t="shared" si="75"/>
        <v>1.983979825477622E-2</v>
      </c>
      <c r="AK138" s="33">
        <f t="shared" si="75"/>
        <v>1.3227822051375737E-2</v>
      </c>
      <c r="AL138" s="41">
        <f t="shared" si="75"/>
        <v>3.0473923043217388E-2</v>
      </c>
      <c r="AM138" s="33"/>
      <c r="AN138" s="42">
        <f t="shared" si="76"/>
        <v>0</v>
      </c>
      <c r="AO138" s="33">
        <f t="shared" si="76"/>
        <v>0</v>
      </c>
      <c r="AP138" s="33">
        <f t="shared" si="76"/>
        <v>0</v>
      </c>
      <c r="AQ138" s="41">
        <f t="shared" si="76"/>
        <v>0</v>
      </c>
      <c r="AR138" s="23"/>
      <c r="AS138" s="56">
        <f t="shared" si="77"/>
        <v>0</v>
      </c>
      <c r="AT138" s="29">
        <f t="shared" si="78"/>
        <v>0</v>
      </c>
      <c r="AU138" s="29">
        <f t="shared" si="79"/>
        <v>0</v>
      </c>
      <c r="AV138" s="55">
        <f t="shared" si="80"/>
        <v>0</v>
      </c>
      <c r="AW138" s="23"/>
      <c r="AX138" s="42">
        <f t="shared" si="81"/>
        <v>-1.0781827492083673E-2</v>
      </c>
      <c r="AY138" s="33">
        <f t="shared" si="82"/>
        <v>-1.0634124788441168E-2</v>
      </c>
      <c r="AZ138" s="33">
        <f t="shared" si="83"/>
        <v>-1.7246100991841651E-2</v>
      </c>
      <c r="BA138" s="54"/>
      <c r="BB138" s="23"/>
      <c r="BC138" s="42">
        <f>(O138-(MAX($O$3:O138)))/(MAX($O$3:O138))</f>
        <v>0</v>
      </c>
      <c r="BD138" s="33">
        <f>(P138-(MAX($P$3:P138)))/(MAX($P$3:P138))</f>
        <v>0</v>
      </c>
      <c r="BE138" s="33">
        <f>(Q138-(MAX($Q$3:Q138)))/(MAX($Q$3:Q138))</f>
        <v>0</v>
      </c>
      <c r="BF138" s="41">
        <f>(R138-(MAX($R$3:R138)))/(MAX($R$3:R138))</f>
        <v>0</v>
      </c>
      <c r="BG138" s="23"/>
      <c r="BH138" s="42">
        <f t="shared" si="84"/>
        <v>0</v>
      </c>
      <c r="BI138" s="33">
        <f t="shared" si="85"/>
        <v>0</v>
      </c>
      <c r="BJ138" s="33">
        <f t="shared" si="94"/>
        <v>0</v>
      </c>
      <c r="BK138" s="41">
        <f t="shared" si="86"/>
        <v>0</v>
      </c>
      <c r="BL138" s="23"/>
      <c r="BM138" s="36">
        <f t="shared" si="87"/>
        <v>1055.3652857061286</v>
      </c>
      <c r="BN138" s="35">
        <f t="shared" si="87"/>
        <v>1074.606049931492</v>
      </c>
      <c r="BO138" s="35">
        <f t="shared" si="87"/>
        <v>972.88644049993684</v>
      </c>
      <c r="BP138" s="37">
        <f t="shared" si="87"/>
        <v>702.55690645357333</v>
      </c>
      <c r="BQ138" s="23"/>
      <c r="BR138" s="42">
        <f t="shared" si="88"/>
        <v>0</v>
      </c>
      <c r="BS138" s="33">
        <f t="shared" si="89"/>
        <v>0</v>
      </c>
      <c r="BT138" s="33">
        <f t="shared" si="95"/>
        <v>0</v>
      </c>
      <c r="BU138" s="41">
        <f t="shared" si="90"/>
        <v>0</v>
      </c>
      <c r="BV138" s="23"/>
      <c r="BW138" s="36">
        <f t="shared" si="91"/>
        <v>33.89907786862905</v>
      </c>
      <c r="BX138" s="35">
        <f t="shared" si="91"/>
        <v>34.221080369261301</v>
      </c>
      <c r="BY138" s="35">
        <f t="shared" si="91"/>
        <v>36.166112030422816</v>
      </c>
      <c r="BZ138" s="37">
        <f t="shared" si="91"/>
        <v>36.180955259998939</v>
      </c>
    </row>
    <row r="139" spans="1:78" s="40" customFormat="1" ht="15.75" outlineLevel="1" thickBot="1">
      <c r="A139"/>
      <c r="B139" s="23"/>
      <c r="C139" s="91"/>
      <c r="D139" s="91"/>
      <c r="E139" s="91"/>
      <c r="F139" s="91"/>
      <c r="G139" s="174"/>
      <c r="H139" s="168">
        <f t="shared" si="92"/>
        <v>41639</v>
      </c>
      <c r="I139" s="53"/>
      <c r="J139" s="45">
        <f t="shared" si="96"/>
        <v>2.723023974085903E-2</v>
      </c>
      <c r="K139" s="44">
        <f t="shared" si="96"/>
        <v>2.7077913379623286E-2</v>
      </c>
      <c r="L139" s="44">
        <f t="shared" si="96"/>
        <v>3.0887479547267782E-2</v>
      </c>
      <c r="M139" s="43">
        <f t="shared" si="93"/>
        <v>2.5316192347729194E-2</v>
      </c>
      <c r="N139" s="38"/>
      <c r="O139" s="233">
        <v>38923.120000000003</v>
      </c>
      <c r="P139" s="240">
        <v>40023.85</v>
      </c>
      <c r="Q139" s="240">
        <v>38117.58</v>
      </c>
      <c r="R139" s="352">
        <v>28091.49</v>
      </c>
      <c r="S139" s="38"/>
      <c r="T139" s="52">
        <f t="shared" si="72"/>
        <v>2.8923120000000004</v>
      </c>
      <c r="U139" s="51">
        <f t="shared" si="73"/>
        <v>3.0023849999999999</v>
      </c>
      <c r="V139" s="51">
        <f t="shared" si="73"/>
        <v>2.8117580000000002</v>
      </c>
      <c r="W139" s="50">
        <f t="shared" si="74"/>
        <v>1.8091490000000001</v>
      </c>
      <c r="X139" s="38"/>
      <c r="Y139" s="45">
        <f>(O139-O136)/O136</f>
        <v>8.7970089370193488E-2</v>
      </c>
      <c r="Z139" s="44">
        <f>(P139-P136)/P136</f>
        <v>8.8368251854969937E-2</v>
      </c>
      <c r="AA139" s="44">
        <f>(Q139-Q136)/Q136</f>
        <v>8.3331438614521122E-2</v>
      </c>
      <c r="AB139" s="43">
        <f>(R139-R136)/R136</f>
        <v>0.10512966980052076</v>
      </c>
      <c r="AC139" s="38"/>
      <c r="AD139" s="181">
        <f>(O139-O127)/O127</f>
        <v>0.28088952160373476</v>
      </c>
      <c r="AE139" s="182">
        <f>(P139-P127)/P127</f>
        <v>0.28384730936043795</v>
      </c>
      <c r="AF139" s="182">
        <f>(Q139-Q127)/Q127</f>
        <v>0.33500394537623979</v>
      </c>
      <c r="AG139" s="183">
        <f>(R139-R127)/R127</f>
        <v>0.3238812877491159</v>
      </c>
      <c r="AH139" s="39"/>
      <c r="AI139" s="45">
        <f t="shared" si="75"/>
        <v>2.723023974085903E-2</v>
      </c>
      <c r="AJ139" s="44">
        <f t="shared" si="75"/>
        <v>2.7077913379623286E-2</v>
      </c>
      <c r="AK139" s="44">
        <f t="shared" si="75"/>
        <v>3.0887479547267782E-2</v>
      </c>
      <c r="AL139" s="43">
        <f t="shared" si="75"/>
        <v>2.5316192347729194E-2</v>
      </c>
      <c r="AM139" s="44"/>
      <c r="AN139" s="45">
        <f t="shared" si="76"/>
        <v>0</v>
      </c>
      <c r="AO139" s="44">
        <f t="shared" si="76"/>
        <v>0</v>
      </c>
      <c r="AP139" s="44">
        <f t="shared" si="76"/>
        <v>0</v>
      </c>
      <c r="AQ139" s="43">
        <f t="shared" si="76"/>
        <v>0</v>
      </c>
      <c r="AR139" s="39"/>
      <c r="AS139" s="49">
        <f t="shared" si="77"/>
        <v>0</v>
      </c>
      <c r="AT139" s="48">
        <f t="shared" si="78"/>
        <v>0</v>
      </c>
      <c r="AU139" s="48">
        <f t="shared" si="79"/>
        <v>0</v>
      </c>
      <c r="AV139" s="47">
        <f t="shared" si="80"/>
        <v>0</v>
      </c>
      <c r="AW139" s="39"/>
      <c r="AX139" s="45">
        <f t="shared" si="81"/>
        <v>1.9140473931298363E-3</v>
      </c>
      <c r="AY139" s="44">
        <f t="shared" si="82"/>
        <v>1.7617210318940923E-3</v>
      </c>
      <c r="AZ139" s="44">
        <f t="shared" si="83"/>
        <v>5.5712871995385882E-3</v>
      </c>
      <c r="BA139" s="46"/>
      <c r="BB139" s="39"/>
      <c r="BC139" s="45">
        <f>(O139-(MAX($O$3:O139)))/(MAX($O$3:O139))</f>
        <v>0</v>
      </c>
      <c r="BD139" s="44">
        <f>(P139-(MAX($P$3:P139)))/(MAX($P$3:P139))</f>
        <v>0</v>
      </c>
      <c r="BE139" s="44">
        <f>(Q139-(MAX($Q$3:Q139)))/(MAX($Q$3:Q139))</f>
        <v>0</v>
      </c>
      <c r="BF139" s="43">
        <f>(R139-(MAX($R$3:R139)))/(MAX($R$3:R139))</f>
        <v>0</v>
      </c>
      <c r="BG139" s="39"/>
      <c r="BH139" s="45">
        <f t="shared" si="84"/>
        <v>8.7970089370193488E-2</v>
      </c>
      <c r="BI139" s="44">
        <f t="shared" si="85"/>
        <v>8.8368251854969937E-2</v>
      </c>
      <c r="BJ139" s="44">
        <f t="shared" si="94"/>
        <v>8.3331438614521122E-2</v>
      </c>
      <c r="BK139" s="43">
        <f t="shared" si="86"/>
        <v>0.10512966980052076</v>
      </c>
      <c r="BL139" s="39"/>
      <c r="BM139" s="63">
        <f t="shared" si="87"/>
        <v>1148.2058642078966</v>
      </c>
      <c r="BN139" s="62">
        <f t="shared" si="87"/>
        <v>1169.5671079967126</v>
      </c>
      <c r="BO139" s="62">
        <f t="shared" si="87"/>
        <v>1053.9584671953573</v>
      </c>
      <c r="BP139" s="61">
        <f t="shared" si="87"/>
        <v>776.41648204511296</v>
      </c>
      <c r="BQ139" s="39"/>
      <c r="BR139" s="45">
        <f t="shared" si="88"/>
        <v>0</v>
      </c>
      <c r="BS139" s="44">
        <f t="shared" si="89"/>
        <v>0</v>
      </c>
      <c r="BT139" s="44">
        <f t="shared" si="95"/>
        <v>0</v>
      </c>
      <c r="BU139" s="43">
        <f t="shared" si="90"/>
        <v>0</v>
      </c>
      <c r="BV139" s="39"/>
      <c r="BW139" s="63">
        <f t="shared" si="91"/>
        <v>33.89907786862905</v>
      </c>
      <c r="BX139" s="62">
        <f t="shared" si="91"/>
        <v>34.221080369261301</v>
      </c>
      <c r="BY139" s="62">
        <f t="shared" si="91"/>
        <v>36.166112030422816</v>
      </c>
      <c r="BZ139" s="61">
        <f t="shared" si="91"/>
        <v>36.180955259998939</v>
      </c>
    </row>
    <row r="140" spans="1:78" outlineLevel="1">
      <c r="H140" s="167">
        <f t="shared" si="92"/>
        <v>41670</v>
      </c>
      <c r="I140" s="60"/>
      <c r="J140" s="42">
        <f t="shared" si="96"/>
        <v>-3.1876684089045426E-2</v>
      </c>
      <c r="K140" s="33">
        <f t="shared" si="96"/>
        <v>-3.1652127419026344E-2</v>
      </c>
      <c r="L140" s="33">
        <f t="shared" si="96"/>
        <v>-2.12337719236112E-2</v>
      </c>
      <c r="M140" s="41">
        <f t="shared" si="93"/>
        <v>-3.4574171750946681E-2</v>
      </c>
      <c r="N140" s="24"/>
      <c r="O140" s="232">
        <v>37682.379999999997</v>
      </c>
      <c r="P140" s="239">
        <v>38757.01</v>
      </c>
      <c r="Q140" s="239">
        <v>37308.199999999997</v>
      </c>
      <c r="R140" s="351">
        <v>27120.25</v>
      </c>
      <c r="S140" s="24"/>
      <c r="T140" s="59">
        <f t="shared" si="72"/>
        <v>2.7682379999999998</v>
      </c>
      <c r="U140" s="58">
        <f t="shared" si="73"/>
        <v>2.8757010000000003</v>
      </c>
      <c r="V140" s="58">
        <f t="shared" si="73"/>
        <v>2.7308199999999996</v>
      </c>
      <c r="W140" s="57">
        <f t="shared" si="74"/>
        <v>1.7120249999999999</v>
      </c>
      <c r="X140" s="24"/>
      <c r="Y140" s="42"/>
      <c r="Z140" s="33"/>
      <c r="AA140" s="33"/>
      <c r="AB140" s="41"/>
      <c r="AC140" s="24"/>
      <c r="AD140" s="42"/>
      <c r="AE140" s="33"/>
      <c r="AF140" s="33"/>
      <c r="AG140" s="41"/>
      <c r="AH140" s="23"/>
      <c r="AI140" s="42">
        <f t="shared" si="75"/>
        <v>-3.1876684089045426E-2</v>
      </c>
      <c r="AJ140" s="33">
        <f t="shared" si="75"/>
        <v>-3.1652127419026344E-2</v>
      </c>
      <c r="AK140" s="33">
        <f t="shared" si="75"/>
        <v>-2.12337719236112E-2</v>
      </c>
      <c r="AL140" s="41">
        <f t="shared" si="75"/>
        <v>-3.4574171750946681E-2</v>
      </c>
      <c r="AM140" s="33"/>
      <c r="AN140" s="42">
        <f t="shared" si="76"/>
        <v>-3.1876684089045426E-2</v>
      </c>
      <c r="AO140" s="33">
        <f t="shared" si="76"/>
        <v>-3.1652127419026344E-2</v>
      </c>
      <c r="AP140" s="33">
        <f t="shared" si="76"/>
        <v>-2.12337719236112E-2</v>
      </c>
      <c r="AQ140" s="41">
        <f t="shared" si="76"/>
        <v>-3.4574171750946681E-2</v>
      </c>
      <c r="AR140" s="23"/>
      <c r="AS140" s="56">
        <f t="shared" si="77"/>
        <v>10.161229885128018</v>
      </c>
      <c r="AT140" s="29">
        <f t="shared" si="78"/>
        <v>10.018571701502793</v>
      </c>
      <c r="AU140" s="29">
        <f t="shared" si="79"/>
        <v>4.5087307010393927</v>
      </c>
      <c r="AV140" s="55">
        <f t="shared" si="80"/>
        <v>11.953733522639595</v>
      </c>
      <c r="AW140" s="23"/>
      <c r="AX140" s="42">
        <f t="shared" si="81"/>
        <v>2.6974876619012544E-3</v>
      </c>
      <c r="AY140" s="33">
        <f t="shared" si="82"/>
        <v>2.9220443319203371E-3</v>
      </c>
      <c r="AZ140" s="33">
        <f t="shared" si="83"/>
        <v>1.3340399827335481E-2</v>
      </c>
      <c r="BA140" s="54"/>
      <c r="BB140" s="23"/>
      <c r="BC140" s="42">
        <f>(O140-(MAX($O$3:O140)))/(MAX($O$3:O140))</f>
        <v>-3.1876684089045412E-2</v>
      </c>
      <c r="BD140" s="33">
        <f>(P140-(MAX($P$3:P140)))/(MAX($P$3:P140))</f>
        <v>-3.1652127419026323E-2</v>
      </c>
      <c r="BE140" s="33">
        <f>(Q140-(MAX($Q$3:Q140)))/(MAX($Q$3:Q140))</f>
        <v>-2.1233771923611221E-2</v>
      </c>
      <c r="BF140" s="41">
        <f>(R140-(MAX($R$3:R140)))/(MAX($R$3:R140))</f>
        <v>-3.4574171750946694E-2</v>
      </c>
      <c r="BG140" s="23"/>
      <c r="BH140" s="42">
        <f t="shared" si="84"/>
        <v>0</v>
      </c>
      <c r="BI140" s="33">
        <f t="shared" si="85"/>
        <v>0</v>
      </c>
      <c r="BJ140" s="33">
        <f t="shared" si="94"/>
        <v>0</v>
      </c>
      <c r="BK140" s="41">
        <f t="shared" si="86"/>
        <v>0</v>
      </c>
      <c r="BL140" s="23"/>
      <c r="BM140" s="36">
        <f t="shared" si="87"/>
        <v>1148.2058642078966</v>
      </c>
      <c r="BN140" s="35">
        <f t="shared" si="87"/>
        <v>1169.5671079967126</v>
      </c>
      <c r="BO140" s="35">
        <f t="shared" si="87"/>
        <v>1053.9584671953573</v>
      </c>
      <c r="BP140" s="37">
        <f t="shared" si="87"/>
        <v>776.41648204511296</v>
      </c>
      <c r="BQ140" s="23"/>
      <c r="BR140" s="42">
        <f t="shared" si="88"/>
        <v>0</v>
      </c>
      <c r="BS140" s="33">
        <f t="shared" si="89"/>
        <v>0</v>
      </c>
      <c r="BT140" s="33">
        <f t="shared" si="95"/>
        <v>0</v>
      </c>
      <c r="BU140" s="41">
        <f t="shared" si="90"/>
        <v>0</v>
      </c>
      <c r="BV140" s="23"/>
      <c r="BW140" s="36">
        <f t="shared" si="91"/>
        <v>33.89907786862905</v>
      </c>
      <c r="BX140" s="35">
        <f t="shared" si="91"/>
        <v>34.221080369261301</v>
      </c>
      <c r="BY140" s="35">
        <f t="shared" si="91"/>
        <v>36.166112030422816</v>
      </c>
      <c r="BZ140" s="37">
        <f t="shared" si="91"/>
        <v>36.180955259998939</v>
      </c>
    </row>
    <row r="141" spans="1:78" outlineLevel="1">
      <c r="H141" s="167">
        <f t="shared" si="92"/>
        <v>41698</v>
      </c>
      <c r="I141" s="60"/>
      <c r="J141" s="42">
        <f t="shared" si="96"/>
        <v>5.2164167974528386E-2</v>
      </c>
      <c r="K141" s="33">
        <f t="shared" si="96"/>
        <v>5.2442383971312401E-2</v>
      </c>
      <c r="L141" s="33">
        <f t="shared" si="96"/>
        <v>4.884556210162927E-2</v>
      </c>
      <c r="M141" s="41">
        <f t="shared" si="93"/>
        <v>4.5743678616531946E-2</v>
      </c>
      <c r="N141" s="24"/>
      <c r="O141" s="232">
        <v>39648.050000000003</v>
      </c>
      <c r="P141" s="239">
        <v>40789.519999999997</v>
      </c>
      <c r="Q141" s="239">
        <v>39130.54</v>
      </c>
      <c r="R141" s="351">
        <v>28360.83</v>
      </c>
      <c r="S141" s="24"/>
      <c r="T141" s="59">
        <f t="shared" si="72"/>
        <v>2.9648050000000001</v>
      </c>
      <c r="U141" s="58">
        <f t="shared" si="73"/>
        <v>3.0789519999999997</v>
      </c>
      <c r="V141" s="58">
        <f t="shared" si="73"/>
        <v>2.9130540000000003</v>
      </c>
      <c r="W141" s="57">
        <f t="shared" si="74"/>
        <v>1.8360830000000001</v>
      </c>
      <c r="X141" s="24"/>
      <c r="Y141" s="42"/>
      <c r="Z141" s="33"/>
      <c r="AA141" s="33"/>
      <c r="AB141" s="41"/>
      <c r="AC141" s="24"/>
      <c r="AD141" s="42"/>
      <c r="AE141" s="33"/>
      <c r="AF141" s="33"/>
      <c r="AG141" s="41"/>
      <c r="AH141" s="23"/>
      <c r="AI141" s="42">
        <f t="shared" si="75"/>
        <v>5.2164167974528386E-2</v>
      </c>
      <c r="AJ141" s="33">
        <f t="shared" si="75"/>
        <v>5.2442383971312401E-2</v>
      </c>
      <c r="AK141" s="33">
        <f t="shared" si="75"/>
        <v>4.884556210162927E-2</v>
      </c>
      <c r="AL141" s="41">
        <f t="shared" si="75"/>
        <v>4.5743678616531946E-2</v>
      </c>
      <c r="AM141" s="33"/>
      <c r="AN141" s="42">
        <f t="shared" si="76"/>
        <v>0</v>
      </c>
      <c r="AO141" s="33">
        <f t="shared" si="76"/>
        <v>0</v>
      </c>
      <c r="AP141" s="33">
        <f t="shared" si="76"/>
        <v>0</v>
      </c>
      <c r="AQ141" s="41">
        <f t="shared" si="76"/>
        <v>0</v>
      </c>
      <c r="AR141" s="23"/>
      <c r="AS141" s="56">
        <f t="shared" si="77"/>
        <v>0</v>
      </c>
      <c r="AT141" s="29">
        <f t="shared" si="78"/>
        <v>0</v>
      </c>
      <c r="AU141" s="29">
        <f t="shared" si="79"/>
        <v>0</v>
      </c>
      <c r="AV141" s="55">
        <f t="shared" si="80"/>
        <v>0</v>
      </c>
      <c r="AW141" s="23"/>
      <c r="AX141" s="42">
        <f t="shared" si="81"/>
        <v>6.4204893579964395E-3</v>
      </c>
      <c r="AY141" s="33">
        <f t="shared" si="82"/>
        <v>6.6987053547804543E-3</v>
      </c>
      <c r="AZ141" s="33">
        <f t="shared" si="83"/>
        <v>3.1018834850973231E-3</v>
      </c>
      <c r="BA141" s="54"/>
      <c r="BB141" s="23"/>
      <c r="BC141" s="42">
        <f>(O141-(MAX($O$3:O141)))/(MAX($O$3:O141))</f>
        <v>0</v>
      </c>
      <c r="BD141" s="33">
        <f>(P141-(MAX($P$3:P141)))/(MAX($P$3:P141))</f>
        <v>0</v>
      </c>
      <c r="BE141" s="33">
        <f>(Q141-(MAX($Q$3:Q141)))/(MAX($Q$3:Q141))</f>
        <v>0</v>
      </c>
      <c r="BF141" s="41">
        <f>(R141-(MAX($R$3:R141)))/(MAX($R$3:R141))</f>
        <v>0</v>
      </c>
      <c r="BG141" s="23"/>
      <c r="BH141" s="42">
        <f t="shared" si="84"/>
        <v>0</v>
      </c>
      <c r="BI141" s="33">
        <f t="shared" si="85"/>
        <v>0</v>
      </c>
      <c r="BJ141" s="33">
        <f t="shared" si="94"/>
        <v>0</v>
      </c>
      <c r="BK141" s="41">
        <f t="shared" si="86"/>
        <v>0</v>
      </c>
      <c r="BL141" s="23"/>
      <c r="BM141" s="36">
        <f t="shared" si="87"/>
        <v>1148.2058642078966</v>
      </c>
      <c r="BN141" s="35">
        <f t="shared" si="87"/>
        <v>1169.5671079967126</v>
      </c>
      <c r="BO141" s="35">
        <f t="shared" si="87"/>
        <v>1053.9584671953573</v>
      </c>
      <c r="BP141" s="37">
        <f t="shared" si="87"/>
        <v>776.41648204511296</v>
      </c>
      <c r="BQ141" s="23"/>
      <c r="BR141" s="42">
        <f t="shared" si="88"/>
        <v>0</v>
      </c>
      <c r="BS141" s="33">
        <f t="shared" si="89"/>
        <v>0</v>
      </c>
      <c r="BT141" s="33">
        <f t="shared" si="95"/>
        <v>0</v>
      </c>
      <c r="BU141" s="41">
        <f t="shared" si="90"/>
        <v>0</v>
      </c>
      <c r="BV141" s="23"/>
      <c r="BW141" s="36">
        <f t="shared" si="91"/>
        <v>33.89907786862905</v>
      </c>
      <c r="BX141" s="35">
        <f t="shared" si="91"/>
        <v>34.221080369261301</v>
      </c>
      <c r="BY141" s="35">
        <f t="shared" si="91"/>
        <v>36.166112030422816</v>
      </c>
      <c r="BZ141" s="37">
        <f t="shared" si="91"/>
        <v>36.180955259998939</v>
      </c>
    </row>
    <row r="142" spans="1:78" s="64" customFormat="1" outlineLevel="1">
      <c r="A142"/>
      <c r="B142" s="23"/>
      <c r="C142" s="91"/>
      <c r="D142" s="91"/>
      <c r="E142" s="91"/>
      <c r="F142" s="91"/>
      <c r="G142" s="174"/>
      <c r="H142" s="166">
        <f t="shared" si="92"/>
        <v>41729</v>
      </c>
      <c r="I142" s="101"/>
      <c r="J142" s="102">
        <f t="shared" si="96"/>
        <v>-5.2741559799284188E-3</v>
      </c>
      <c r="K142" s="103">
        <f t="shared" si="96"/>
        <v>-5.1194522514607099E-3</v>
      </c>
      <c r="L142" s="103">
        <f t="shared" si="96"/>
        <v>3.687912305835761E-3</v>
      </c>
      <c r="M142" s="104">
        <f t="shared" si="93"/>
        <v>8.4059599101999893E-3</v>
      </c>
      <c r="N142" s="100"/>
      <c r="O142" s="231">
        <v>39438.94</v>
      </c>
      <c r="P142" s="238">
        <v>40580.699999999997</v>
      </c>
      <c r="Q142" s="238">
        <v>39274.85</v>
      </c>
      <c r="R142" s="350">
        <v>28599.23</v>
      </c>
      <c r="S142" s="100"/>
      <c r="T142" s="105">
        <f t="shared" si="72"/>
        <v>2.9438940000000002</v>
      </c>
      <c r="U142" s="106">
        <f t="shared" si="73"/>
        <v>3.0580699999999998</v>
      </c>
      <c r="V142" s="106">
        <f t="shared" si="73"/>
        <v>2.9274849999999999</v>
      </c>
      <c r="W142" s="107">
        <f t="shared" si="74"/>
        <v>1.859923</v>
      </c>
      <c r="X142" s="100"/>
      <c r="Y142" s="102">
        <f>(O142-O139)/O139</f>
        <v>1.3252277823566036E-2</v>
      </c>
      <c r="Z142" s="103">
        <f>(P142-P139)/P139</f>
        <v>1.3912954400938404E-2</v>
      </c>
      <c r="AA142" s="103">
        <f>(Q142-Q139)/Q139</f>
        <v>3.0360531807108342E-2</v>
      </c>
      <c r="AB142" s="104">
        <f>(R142-R139)/R139</f>
        <v>1.8074512957482781E-2</v>
      </c>
      <c r="AC142" s="100"/>
      <c r="AD142" s="102"/>
      <c r="AE142" s="103"/>
      <c r="AF142" s="103"/>
      <c r="AG142" s="104"/>
      <c r="AH142" s="99"/>
      <c r="AI142" s="102">
        <f t="shared" si="75"/>
        <v>-5.2741559799284188E-3</v>
      </c>
      <c r="AJ142" s="103">
        <f t="shared" si="75"/>
        <v>-5.1194522514607099E-3</v>
      </c>
      <c r="AK142" s="103">
        <f t="shared" si="75"/>
        <v>3.687912305835761E-3</v>
      </c>
      <c r="AL142" s="104">
        <f t="shared" si="75"/>
        <v>8.4059599101999893E-3</v>
      </c>
      <c r="AM142" s="103"/>
      <c r="AN142" s="102">
        <f t="shared" si="76"/>
        <v>-5.2741559799284188E-3</v>
      </c>
      <c r="AO142" s="103">
        <f t="shared" si="76"/>
        <v>-5.1194522514607099E-3</v>
      </c>
      <c r="AP142" s="103">
        <f t="shared" si="76"/>
        <v>0</v>
      </c>
      <c r="AQ142" s="104">
        <f t="shared" si="76"/>
        <v>0</v>
      </c>
      <c r="AR142" s="99"/>
      <c r="AS142" s="108">
        <f t="shared" si="77"/>
        <v>0.278167213006147</v>
      </c>
      <c r="AT142" s="109">
        <f t="shared" si="78"/>
        <v>0.26208791354986133</v>
      </c>
      <c r="AU142" s="109">
        <f t="shared" si="79"/>
        <v>0</v>
      </c>
      <c r="AV142" s="110">
        <f t="shared" si="80"/>
        <v>0</v>
      </c>
      <c r="AW142" s="99"/>
      <c r="AX142" s="102">
        <f t="shared" si="81"/>
        <v>-1.3680115890128408E-2</v>
      </c>
      <c r="AY142" s="103">
        <f t="shared" si="82"/>
        <v>-1.3525412161660699E-2</v>
      </c>
      <c r="AZ142" s="103">
        <f t="shared" si="83"/>
        <v>-4.7180476043642283E-3</v>
      </c>
      <c r="BA142" s="111"/>
      <c r="BB142" s="99"/>
      <c r="BC142" s="102">
        <f>(O142-(MAX($O$3:O142)))/(MAX($O$3:O142))</f>
        <v>-5.2741559799284092E-3</v>
      </c>
      <c r="BD142" s="103">
        <f>(P142-(MAX($P$3:P142)))/(MAX($P$3:P142))</f>
        <v>-5.1194522514606622E-3</v>
      </c>
      <c r="BE142" s="103">
        <f>(Q142-(MAX($Q$3:Q142)))/(MAX($Q$3:Q142))</f>
        <v>0</v>
      </c>
      <c r="BF142" s="104">
        <f>(R142-(MAX($R$3:R142)))/(MAX($R$3:R142))</f>
        <v>0</v>
      </c>
      <c r="BG142" s="99"/>
      <c r="BH142" s="102">
        <f t="shared" si="84"/>
        <v>1.3252277823566036E-2</v>
      </c>
      <c r="BI142" s="103">
        <f t="shared" si="85"/>
        <v>1.3912954400938404E-2</v>
      </c>
      <c r="BJ142" s="103">
        <f t="shared" si="94"/>
        <v>3.0360531807108342E-2</v>
      </c>
      <c r="BK142" s="104">
        <f t="shared" si="86"/>
        <v>1.8074512957482781E-2</v>
      </c>
      <c r="BL142" s="99"/>
      <c r="BM142" s="112">
        <f t="shared" si="87"/>
        <v>1163.4222073190274</v>
      </c>
      <c r="BN142" s="113">
        <f t="shared" si="87"/>
        <v>1185.8392418391084</v>
      </c>
      <c r="BO142" s="113">
        <f t="shared" si="87"/>
        <v>1085.9572067620131</v>
      </c>
      <c r="BP142" s="114">
        <f t="shared" si="87"/>
        <v>790.44983181024065</v>
      </c>
      <c r="BQ142" s="99"/>
      <c r="BR142" s="102">
        <f t="shared" si="88"/>
        <v>0</v>
      </c>
      <c r="BS142" s="103">
        <f t="shared" si="89"/>
        <v>0</v>
      </c>
      <c r="BT142" s="103">
        <f t="shared" si="95"/>
        <v>0</v>
      </c>
      <c r="BU142" s="104">
        <f t="shared" si="90"/>
        <v>0</v>
      </c>
      <c r="BV142" s="99"/>
      <c r="BW142" s="112">
        <f t="shared" si="91"/>
        <v>33.89907786862905</v>
      </c>
      <c r="BX142" s="113">
        <f t="shared" si="91"/>
        <v>34.221080369261301</v>
      </c>
      <c r="BY142" s="113">
        <f t="shared" si="91"/>
        <v>36.166112030422816</v>
      </c>
      <c r="BZ142" s="114">
        <f t="shared" si="91"/>
        <v>36.180955259998939</v>
      </c>
    </row>
    <row r="143" spans="1:78" outlineLevel="1">
      <c r="H143" s="167">
        <f t="shared" si="92"/>
        <v>41759</v>
      </c>
      <c r="I143" s="60"/>
      <c r="J143" s="42">
        <f t="shared" si="96"/>
        <v>-2.439036140423656E-2</v>
      </c>
      <c r="K143" s="33">
        <f t="shared" si="96"/>
        <v>-2.4013632096045567E-2</v>
      </c>
      <c r="L143" s="33">
        <f t="shared" si="96"/>
        <v>-1.5624248087516501E-2</v>
      </c>
      <c r="M143" s="41">
        <f t="shared" si="93"/>
        <v>7.3918074018077817E-3</v>
      </c>
      <c r="N143" s="24"/>
      <c r="O143" s="232">
        <v>38477.01</v>
      </c>
      <c r="P143" s="239">
        <v>39606.21</v>
      </c>
      <c r="Q143" s="239">
        <v>38661.21</v>
      </c>
      <c r="R143" s="351">
        <v>28810.63</v>
      </c>
      <c r="S143" s="24"/>
      <c r="T143" s="59">
        <f t="shared" si="72"/>
        <v>2.8477010000000003</v>
      </c>
      <c r="U143" s="58">
        <f t="shared" si="73"/>
        <v>2.9606209999999997</v>
      </c>
      <c r="V143" s="58">
        <f t="shared" si="73"/>
        <v>2.8661209999999997</v>
      </c>
      <c r="W143" s="57">
        <f t="shared" si="74"/>
        <v>1.8810630000000002</v>
      </c>
      <c r="X143" s="24"/>
      <c r="Y143" s="42"/>
      <c r="Z143" s="33"/>
      <c r="AA143" s="33"/>
      <c r="AB143" s="41"/>
      <c r="AC143" s="24"/>
      <c r="AD143" s="42"/>
      <c r="AE143" s="33"/>
      <c r="AF143" s="33"/>
      <c r="AG143" s="41"/>
      <c r="AH143" s="23"/>
      <c r="AI143" s="42">
        <f t="shared" si="75"/>
        <v>-2.439036140423656E-2</v>
      </c>
      <c r="AJ143" s="33">
        <f t="shared" si="75"/>
        <v>-2.4013632096045567E-2</v>
      </c>
      <c r="AK143" s="33">
        <f t="shared" si="75"/>
        <v>-1.5624248087516501E-2</v>
      </c>
      <c r="AL143" s="41">
        <f t="shared" si="75"/>
        <v>7.3918074018077817E-3</v>
      </c>
      <c r="AM143" s="33"/>
      <c r="AN143" s="42">
        <f t="shared" si="76"/>
        <v>-2.439036140423656E-2</v>
      </c>
      <c r="AO143" s="33">
        <f t="shared" si="76"/>
        <v>-2.4013632096045567E-2</v>
      </c>
      <c r="AP143" s="33">
        <f t="shared" si="76"/>
        <v>-1.5624248087516501E-2</v>
      </c>
      <c r="AQ143" s="41">
        <f t="shared" si="76"/>
        <v>0</v>
      </c>
      <c r="AR143" s="23"/>
      <c r="AS143" s="56">
        <f t="shared" si="77"/>
        <v>5.9488972942927241</v>
      </c>
      <c r="AT143" s="29">
        <f t="shared" si="78"/>
        <v>5.7665452644422981</v>
      </c>
      <c r="AU143" s="29">
        <f t="shared" si="79"/>
        <v>2.4411712830026304</v>
      </c>
      <c r="AV143" s="55">
        <f t="shared" si="80"/>
        <v>0</v>
      </c>
      <c r="AW143" s="23"/>
      <c r="AX143" s="42">
        <f t="shared" si="81"/>
        <v>-3.1782168806044342E-2</v>
      </c>
      <c r="AY143" s="33">
        <f t="shared" si="82"/>
        <v>-3.1405439497853349E-2</v>
      </c>
      <c r="AZ143" s="33">
        <f t="shared" si="83"/>
        <v>-2.3016055489324283E-2</v>
      </c>
      <c r="BA143" s="54"/>
      <c r="BB143" s="23"/>
      <c r="BC143" s="42">
        <f>(O143-(MAX($O$3:O143)))/(MAX($O$3:O143))</f>
        <v>-2.9535878813712169E-2</v>
      </c>
      <c r="BD143" s="33">
        <f>(P143-(MAX($P$3:P143)))/(MAX($P$3:P143))</f>
        <v>-2.9010147704606422E-2</v>
      </c>
      <c r="BE143" s="33">
        <f>(Q143-(MAX($Q$3:Q143)))/(MAX($Q$3:Q143))</f>
        <v>-1.5624248087516552E-2</v>
      </c>
      <c r="BF143" s="41">
        <f>(R143-(MAX($R$3:R143)))/(MAX($R$3:R143))</f>
        <v>0</v>
      </c>
      <c r="BG143" s="23"/>
      <c r="BH143" s="42">
        <f t="shared" si="84"/>
        <v>0</v>
      </c>
      <c r="BI143" s="33">
        <f t="shared" si="85"/>
        <v>0</v>
      </c>
      <c r="BJ143" s="33">
        <f t="shared" si="94"/>
        <v>0</v>
      </c>
      <c r="BK143" s="41">
        <f t="shared" si="86"/>
        <v>0</v>
      </c>
      <c r="BL143" s="23"/>
      <c r="BM143" s="36">
        <f t="shared" si="87"/>
        <v>1163.4222073190274</v>
      </c>
      <c r="BN143" s="35">
        <f t="shared" si="87"/>
        <v>1185.8392418391084</v>
      </c>
      <c r="BO143" s="35">
        <f t="shared" si="87"/>
        <v>1085.9572067620131</v>
      </c>
      <c r="BP143" s="37">
        <f t="shared" si="87"/>
        <v>790.44983181024065</v>
      </c>
      <c r="BQ143" s="23"/>
      <c r="BR143" s="42">
        <f t="shared" si="88"/>
        <v>0</v>
      </c>
      <c r="BS143" s="33">
        <f t="shared" si="89"/>
        <v>0</v>
      </c>
      <c r="BT143" s="33">
        <f t="shared" si="95"/>
        <v>0</v>
      </c>
      <c r="BU143" s="41">
        <f t="shared" si="90"/>
        <v>0</v>
      </c>
      <c r="BV143" s="23"/>
      <c r="BW143" s="36">
        <f t="shared" si="91"/>
        <v>33.89907786862905</v>
      </c>
      <c r="BX143" s="35">
        <f t="shared" si="91"/>
        <v>34.221080369261301</v>
      </c>
      <c r="BY143" s="35">
        <f t="shared" si="91"/>
        <v>36.166112030422816</v>
      </c>
      <c r="BZ143" s="37">
        <f t="shared" si="91"/>
        <v>36.180955259998939</v>
      </c>
    </row>
    <row r="144" spans="1:78" outlineLevel="1">
      <c r="H144" s="167">
        <f t="shared" si="92"/>
        <v>41790</v>
      </c>
      <c r="I144" s="60"/>
      <c r="J144" s="42">
        <f t="shared" si="96"/>
        <v>-2.1737655810573075E-3</v>
      </c>
      <c r="K144" s="33">
        <f t="shared" si="96"/>
        <v>-1.7575526666147034E-3</v>
      </c>
      <c r="L144" s="33">
        <f t="shared" si="96"/>
        <v>1.7754229627060303E-2</v>
      </c>
      <c r="M144" s="41">
        <f t="shared" si="93"/>
        <v>2.3474321804139553E-2</v>
      </c>
      <c r="N144" s="24"/>
      <c r="O144" s="232">
        <v>38393.370000000003</v>
      </c>
      <c r="P144" s="239">
        <v>39536.6</v>
      </c>
      <c r="Q144" s="239">
        <v>39347.61</v>
      </c>
      <c r="R144" s="351">
        <v>29486.94</v>
      </c>
      <c r="S144" s="24"/>
      <c r="T144" s="59">
        <f t="shared" si="72"/>
        <v>2.8393370000000004</v>
      </c>
      <c r="U144" s="58">
        <f t="shared" si="73"/>
        <v>2.9536599999999997</v>
      </c>
      <c r="V144" s="58">
        <f t="shared" si="73"/>
        <v>2.934761</v>
      </c>
      <c r="W144" s="57">
        <f t="shared" si="74"/>
        <v>1.9486939999999999</v>
      </c>
      <c r="X144" s="24"/>
      <c r="Y144" s="42"/>
      <c r="Z144" s="33"/>
      <c r="AA144" s="33"/>
      <c r="AB144" s="41"/>
      <c r="AC144" s="24"/>
      <c r="AD144" s="42"/>
      <c r="AE144" s="33"/>
      <c r="AF144" s="33"/>
      <c r="AG144" s="41"/>
      <c r="AH144" s="23"/>
      <c r="AI144" s="42">
        <f t="shared" si="75"/>
        <v>-2.1737655810573075E-3</v>
      </c>
      <c r="AJ144" s="33">
        <f t="shared" si="75"/>
        <v>-1.7575526666147034E-3</v>
      </c>
      <c r="AK144" s="33">
        <f t="shared" si="75"/>
        <v>1.7754229627060303E-2</v>
      </c>
      <c r="AL144" s="41">
        <f t="shared" si="75"/>
        <v>2.3474321804139553E-2</v>
      </c>
      <c r="AM144" s="33"/>
      <c r="AN144" s="42">
        <f t="shared" si="76"/>
        <v>-2.1737655810573075E-3</v>
      </c>
      <c r="AO144" s="33">
        <f t="shared" si="76"/>
        <v>-1.7575526666147034E-3</v>
      </c>
      <c r="AP144" s="33">
        <f t="shared" si="76"/>
        <v>0</v>
      </c>
      <c r="AQ144" s="41">
        <f t="shared" si="76"/>
        <v>0</v>
      </c>
      <c r="AR144" s="23"/>
      <c r="AS144" s="56">
        <f t="shared" si="77"/>
        <v>4.7252568013894138E-2</v>
      </c>
      <c r="AT144" s="29">
        <f t="shared" si="78"/>
        <v>3.0889913759244551E-2</v>
      </c>
      <c r="AU144" s="29">
        <f t="shared" si="79"/>
        <v>0</v>
      </c>
      <c r="AV144" s="55">
        <f t="shared" si="80"/>
        <v>0</v>
      </c>
      <c r="AW144" s="23"/>
      <c r="AX144" s="42">
        <f t="shared" si="81"/>
        <v>-2.564808738519686E-2</v>
      </c>
      <c r="AY144" s="33">
        <f t="shared" si="82"/>
        <v>-2.5231874470754256E-2</v>
      </c>
      <c r="AZ144" s="33">
        <f t="shared" si="83"/>
        <v>-5.7200921770792501E-3</v>
      </c>
      <c r="BA144" s="54"/>
      <c r="BB144" s="23"/>
      <c r="BC144" s="42">
        <f>(O144-(MAX($O$3:O144)))/(MAX($O$3:O144))</f>
        <v>-3.1645440317997993E-2</v>
      </c>
      <c r="BD144" s="33">
        <f>(P144-(MAX($P$3:P144)))/(MAX($P$3:P144))</f>
        <v>-3.0716713508763975E-2</v>
      </c>
      <c r="BE144" s="33">
        <f>(Q144-(MAX($Q$3:Q144)))/(MAX($Q$3:Q144))</f>
        <v>0</v>
      </c>
      <c r="BF144" s="41">
        <f>(R144-(MAX($R$3:R144)))/(MAX($R$3:R144))</f>
        <v>0</v>
      </c>
      <c r="BG144" s="23"/>
      <c r="BH144" s="42">
        <f t="shared" si="84"/>
        <v>0</v>
      </c>
      <c r="BI144" s="33">
        <f t="shared" si="85"/>
        <v>0</v>
      </c>
      <c r="BJ144" s="33">
        <f t="shared" si="94"/>
        <v>0</v>
      </c>
      <c r="BK144" s="41">
        <f t="shared" si="86"/>
        <v>0</v>
      </c>
      <c r="BL144" s="23"/>
      <c r="BM144" s="36">
        <f t="shared" si="87"/>
        <v>1163.4222073190274</v>
      </c>
      <c r="BN144" s="35">
        <f t="shared" si="87"/>
        <v>1185.8392418391084</v>
      </c>
      <c r="BO144" s="35">
        <f t="shared" si="87"/>
        <v>1085.9572067620131</v>
      </c>
      <c r="BP144" s="37">
        <f t="shared" si="87"/>
        <v>790.44983181024065</v>
      </c>
      <c r="BQ144" s="23"/>
      <c r="BR144" s="42">
        <f t="shared" si="88"/>
        <v>0</v>
      </c>
      <c r="BS144" s="33">
        <f t="shared" si="89"/>
        <v>0</v>
      </c>
      <c r="BT144" s="33">
        <f t="shared" si="95"/>
        <v>0</v>
      </c>
      <c r="BU144" s="41">
        <f t="shared" si="90"/>
        <v>0</v>
      </c>
      <c r="BV144" s="23"/>
      <c r="BW144" s="36">
        <f t="shared" si="91"/>
        <v>33.89907786862905</v>
      </c>
      <c r="BX144" s="35">
        <f t="shared" si="91"/>
        <v>34.221080369261301</v>
      </c>
      <c r="BY144" s="35">
        <f t="shared" si="91"/>
        <v>36.166112030422816</v>
      </c>
      <c r="BZ144" s="37">
        <f t="shared" si="91"/>
        <v>36.180955259998939</v>
      </c>
    </row>
    <row r="145" spans="1:78" outlineLevel="1">
      <c r="H145" s="167">
        <f t="shared" si="92"/>
        <v>41820</v>
      </c>
      <c r="I145" s="60"/>
      <c r="J145" s="42">
        <f t="shared" si="96"/>
        <v>3.5947612830027564E-2</v>
      </c>
      <c r="K145" s="33">
        <f t="shared" si="96"/>
        <v>3.5915582017674863E-2</v>
      </c>
      <c r="L145" s="33">
        <f t="shared" si="96"/>
        <v>4.1366934357639495E-2</v>
      </c>
      <c r="M145" s="104">
        <f t="shared" si="93"/>
        <v>2.0657280816524182E-2</v>
      </c>
      <c r="N145" s="24"/>
      <c r="O145" s="232">
        <v>39773.519999999997</v>
      </c>
      <c r="P145" s="239">
        <v>40956.58</v>
      </c>
      <c r="Q145" s="239">
        <v>40975.300000000003</v>
      </c>
      <c r="R145" s="350">
        <v>30096.06</v>
      </c>
      <c r="S145" s="24"/>
      <c r="T145" s="59">
        <f t="shared" si="72"/>
        <v>2.9773519999999998</v>
      </c>
      <c r="U145" s="58">
        <f t="shared" si="73"/>
        <v>3.0956580000000002</v>
      </c>
      <c r="V145" s="58">
        <f t="shared" si="73"/>
        <v>3.0975300000000003</v>
      </c>
      <c r="W145" s="57">
        <f t="shared" si="74"/>
        <v>2.0096060000000002</v>
      </c>
      <c r="X145" s="24"/>
      <c r="Y145" s="42">
        <f>(O145-O142)/O142</f>
        <v>8.4834937247297831E-3</v>
      </c>
      <c r="Z145" s="33">
        <f>(P145-P142)/P142</f>
        <v>9.2625312032568359E-3</v>
      </c>
      <c r="AA145" s="33">
        <f>(Q145-Q142)/Q142</f>
        <v>4.3296155173094347E-2</v>
      </c>
      <c r="AB145" s="41">
        <f>(R145-R142)/R142</f>
        <v>5.2338122390008464E-2</v>
      </c>
      <c r="AC145" s="24"/>
      <c r="AD145" s="102"/>
      <c r="AE145" s="103"/>
      <c r="AF145" s="103"/>
      <c r="AG145" s="104"/>
      <c r="AH145" s="23"/>
      <c r="AI145" s="42">
        <f t="shared" si="75"/>
        <v>3.5947612830027564E-2</v>
      </c>
      <c r="AJ145" s="33">
        <f t="shared" si="75"/>
        <v>3.5915582017674863E-2</v>
      </c>
      <c r="AK145" s="33">
        <f t="shared" si="75"/>
        <v>4.1366934357639495E-2</v>
      </c>
      <c r="AL145" s="41">
        <f t="shared" si="75"/>
        <v>2.0657280816524182E-2</v>
      </c>
      <c r="AM145" s="33"/>
      <c r="AN145" s="42">
        <f t="shared" si="76"/>
        <v>0</v>
      </c>
      <c r="AO145" s="33">
        <f t="shared" si="76"/>
        <v>0</v>
      </c>
      <c r="AP145" s="33">
        <f t="shared" si="76"/>
        <v>0</v>
      </c>
      <c r="AQ145" s="41">
        <f t="shared" si="76"/>
        <v>0</v>
      </c>
      <c r="AR145" s="23"/>
      <c r="AS145" s="56">
        <f t="shared" si="77"/>
        <v>0</v>
      </c>
      <c r="AT145" s="29">
        <f t="shared" si="78"/>
        <v>0</v>
      </c>
      <c r="AU145" s="29">
        <f t="shared" si="79"/>
        <v>0</v>
      </c>
      <c r="AV145" s="55">
        <f t="shared" si="80"/>
        <v>0</v>
      </c>
      <c r="AW145" s="23"/>
      <c r="AX145" s="42">
        <f t="shared" si="81"/>
        <v>1.5290332013503383E-2</v>
      </c>
      <c r="AY145" s="33">
        <f t="shared" si="82"/>
        <v>1.5258301201150681E-2</v>
      </c>
      <c r="AZ145" s="33">
        <f t="shared" si="83"/>
        <v>2.0709653541115314E-2</v>
      </c>
      <c r="BA145" s="54"/>
      <c r="BB145" s="23"/>
      <c r="BC145" s="42">
        <f>(O145-(MAX($O$3:O145)))/(MAX($O$3:O145))</f>
        <v>0</v>
      </c>
      <c r="BD145" s="33">
        <f>(P145-(MAX($P$3:P145)))/(MAX($P$3:P145))</f>
        <v>0</v>
      </c>
      <c r="BE145" s="33">
        <f>(Q145-(MAX($Q$3:Q145)))/(MAX($Q$3:Q145))</f>
        <v>0</v>
      </c>
      <c r="BF145" s="41">
        <f>(R145-(MAX($R$3:R145)))/(MAX($R$3:R145))</f>
        <v>0</v>
      </c>
      <c r="BG145" s="23"/>
      <c r="BH145" s="42">
        <f t="shared" si="84"/>
        <v>8.4834937247297831E-3</v>
      </c>
      <c r="BI145" s="33">
        <f t="shared" si="85"/>
        <v>9.2625312032568359E-3</v>
      </c>
      <c r="BJ145" s="33">
        <f t="shared" si="94"/>
        <v>4.3296155173094347E-2</v>
      </c>
      <c r="BK145" s="41">
        <f t="shared" si="86"/>
        <v>5.2338122390008464E-2</v>
      </c>
      <c r="BL145" s="23"/>
      <c r="BM145" s="36">
        <f t="shared" si="87"/>
        <v>1173.2920923140296</v>
      </c>
      <c r="BN145" s="35">
        <f t="shared" si="87"/>
        <v>1196.8231148186894</v>
      </c>
      <c r="BO145" s="35">
        <f t="shared" si="87"/>
        <v>1132.9749784973214</v>
      </c>
      <c r="BP145" s="37">
        <f t="shared" si="87"/>
        <v>831.82049185068672</v>
      </c>
      <c r="BQ145" s="23"/>
      <c r="BR145" s="42">
        <f t="shared" si="88"/>
        <v>0</v>
      </c>
      <c r="BS145" s="33">
        <f t="shared" si="89"/>
        <v>0</v>
      </c>
      <c r="BT145" s="33">
        <f t="shared" si="95"/>
        <v>0</v>
      </c>
      <c r="BU145" s="41">
        <f t="shared" si="90"/>
        <v>0</v>
      </c>
      <c r="BV145" s="23"/>
      <c r="BW145" s="36">
        <f t="shared" si="91"/>
        <v>33.89907786862905</v>
      </c>
      <c r="BX145" s="35">
        <f t="shared" si="91"/>
        <v>34.221080369261301</v>
      </c>
      <c r="BY145" s="35">
        <f t="shared" si="91"/>
        <v>36.166112030422816</v>
      </c>
      <c r="BZ145" s="37">
        <f t="shared" si="91"/>
        <v>36.180955259998939</v>
      </c>
    </row>
    <row r="146" spans="1:78" s="139" customFormat="1" outlineLevel="1">
      <c r="A146"/>
      <c r="B146" s="23"/>
      <c r="C146" s="91"/>
      <c r="D146" s="91"/>
      <c r="E146" s="91"/>
      <c r="F146" s="91"/>
      <c r="G146" s="174"/>
      <c r="H146" s="163">
        <f t="shared" si="92"/>
        <v>41851</v>
      </c>
      <c r="I146" s="149"/>
      <c r="J146" s="150">
        <f t="shared" si="96"/>
        <v>-5.1174248595547978E-2</v>
      </c>
      <c r="K146" s="151">
        <f t="shared" si="96"/>
        <v>-5.132557454748421E-2</v>
      </c>
      <c r="L146" s="151">
        <f t="shared" si="96"/>
        <v>-4.2742579065925046E-2</v>
      </c>
      <c r="M146" s="41">
        <f t="shared" si="93"/>
        <v>-1.3790841724797276E-2</v>
      </c>
      <c r="N146" s="148"/>
      <c r="O146" s="234">
        <v>37738.14</v>
      </c>
      <c r="P146" s="241">
        <v>38854.46</v>
      </c>
      <c r="Q146" s="241">
        <v>39223.910000000003</v>
      </c>
      <c r="R146" s="351">
        <v>29681.01</v>
      </c>
      <c r="S146" s="148"/>
      <c r="T146" s="153">
        <f t="shared" si="72"/>
        <v>2.7738139999999998</v>
      </c>
      <c r="U146" s="154">
        <f t="shared" si="73"/>
        <v>2.885446</v>
      </c>
      <c r="V146" s="154">
        <f t="shared" si="73"/>
        <v>2.9223910000000002</v>
      </c>
      <c r="W146" s="155">
        <f t="shared" si="74"/>
        <v>1.9681009999999999</v>
      </c>
      <c r="X146" s="148"/>
      <c r="Y146" s="150"/>
      <c r="Z146" s="151"/>
      <c r="AA146" s="151"/>
      <c r="AB146" s="152"/>
      <c r="AC146" s="148"/>
      <c r="AD146" s="42"/>
      <c r="AE146" s="33"/>
      <c r="AF146" s="33"/>
      <c r="AG146" s="41"/>
      <c r="AH146" s="147"/>
      <c r="AI146" s="150">
        <f t="shared" si="75"/>
        <v>-5.1174248595547978E-2</v>
      </c>
      <c r="AJ146" s="151">
        <f t="shared" si="75"/>
        <v>-5.132557454748421E-2</v>
      </c>
      <c r="AK146" s="151">
        <f t="shared" si="75"/>
        <v>-4.2742579065925046E-2</v>
      </c>
      <c r="AL146" s="152">
        <f t="shared" si="75"/>
        <v>-1.3790841724797276E-2</v>
      </c>
      <c r="AM146" s="151"/>
      <c r="AN146" s="150">
        <f t="shared" si="76"/>
        <v>-5.1174248595547978E-2</v>
      </c>
      <c r="AO146" s="151">
        <f t="shared" si="76"/>
        <v>-5.132557454748421E-2</v>
      </c>
      <c r="AP146" s="151">
        <f t="shared" si="76"/>
        <v>-4.2742579065925046E-2</v>
      </c>
      <c r="AQ146" s="152">
        <f t="shared" si="76"/>
        <v>-1.3790841724797276E-2</v>
      </c>
      <c r="AR146" s="147"/>
      <c r="AS146" s="156">
        <f t="shared" si="77"/>
        <v>26.188037193189441</v>
      </c>
      <c r="AT146" s="157">
        <f t="shared" si="78"/>
        <v>26.343146026293585</v>
      </c>
      <c r="AU146" s="157">
        <f t="shared" si="79"/>
        <v>18.269280652068538</v>
      </c>
      <c r="AV146" s="158">
        <f t="shared" si="80"/>
        <v>1.901873154784095</v>
      </c>
      <c r="AW146" s="147"/>
      <c r="AX146" s="150">
        <f t="shared" si="81"/>
        <v>-3.7383406870750702E-2</v>
      </c>
      <c r="AY146" s="151">
        <f t="shared" si="82"/>
        <v>-3.7534732822686934E-2</v>
      </c>
      <c r="AZ146" s="151">
        <f t="shared" si="83"/>
        <v>-2.895173734112777E-2</v>
      </c>
      <c r="BA146" s="159"/>
      <c r="BB146" s="147"/>
      <c r="BC146" s="150">
        <f>(O146-(MAX($O$3:O146)))/(MAX($O$3:O146))</f>
        <v>-5.1174248595547929E-2</v>
      </c>
      <c r="BD146" s="151">
        <f>(P146-(MAX($P$3:P146)))/(MAX($P$3:P146))</f>
        <v>-5.1325574547484251E-2</v>
      </c>
      <c r="BE146" s="151">
        <f>(Q146-(MAX($Q$3:Q146)))/(MAX($Q$3:Q146))</f>
        <v>-4.2742579065925067E-2</v>
      </c>
      <c r="BF146" s="152">
        <f>(R146-(MAX($R$3:R146)))/(MAX($R$3:R146))</f>
        <v>-1.3790841724797295E-2</v>
      </c>
      <c r="BG146" s="147"/>
      <c r="BH146" s="150">
        <f t="shared" si="84"/>
        <v>0</v>
      </c>
      <c r="BI146" s="151">
        <f t="shared" si="85"/>
        <v>0</v>
      </c>
      <c r="BJ146" s="151">
        <f t="shared" si="94"/>
        <v>0</v>
      </c>
      <c r="BK146" s="152">
        <f t="shared" si="86"/>
        <v>0</v>
      </c>
      <c r="BL146" s="147"/>
      <c r="BM146" s="160">
        <f t="shared" si="87"/>
        <v>1173.2920923140296</v>
      </c>
      <c r="BN146" s="161">
        <f t="shared" si="87"/>
        <v>1196.8231148186894</v>
      </c>
      <c r="BO146" s="161">
        <f t="shared" si="87"/>
        <v>1132.9749784973214</v>
      </c>
      <c r="BP146" s="162">
        <f t="shared" si="87"/>
        <v>831.82049185068672</v>
      </c>
      <c r="BQ146" s="147"/>
      <c r="BR146" s="150">
        <f t="shared" si="88"/>
        <v>0</v>
      </c>
      <c r="BS146" s="151">
        <f t="shared" si="89"/>
        <v>0</v>
      </c>
      <c r="BT146" s="151">
        <f t="shared" si="95"/>
        <v>0</v>
      </c>
      <c r="BU146" s="152">
        <f t="shared" si="90"/>
        <v>0</v>
      </c>
      <c r="BV146" s="147"/>
      <c r="BW146" s="160">
        <f t="shared" si="91"/>
        <v>33.89907786862905</v>
      </c>
      <c r="BX146" s="161">
        <f t="shared" si="91"/>
        <v>34.221080369261301</v>
      </c>
      <c r="BY146" s="161">
        <f t="shared" si="91"/>
        <v>36.166112030422816</v>
      </c>
      <c r="BZ146" s="162">
        <f t="shared" si="91"/>
        <v>36.180955259998939</v>
      </c>
    </row>
    <row r="147" spans="1:78" outlineLevel="1">
      <c r="H147" s="167">
        <f t="shared" si="92"/>
        <v>41882</v>
      </c>
      <c r="I147" s="60"/>
      <c r="J147" s="42">
        <f t="shared" si="96"/>
        <v>2.8444698122376932E-2</v>
      </c>
      <c r="K147" s="33">
        <f t="shared" si="96"/>
        <v>2.8663633467046035E-2</v>
      </c>
      <c r="L147" s="33">
        <f t="shared" si="96"/>
        <v>5.0828945915896595E-2</v>
      </c>
      <c r="M147" s="41">
        <f t="shared" si="93"/>
        <v>4.0005040259748714E-2</v>
      </c>
      <c r="N147" s="24"/>
      <c r="O147" s="232">
        <v>38811.589999999997</v>
      </c>
      <c r="P147" s="239">
        <v>39968.17</v>
      </c>
      <c r="Q147" s="239">
        <v>41217.620000000003</v>
      </c>
      <c r="R147" s="351">
        <v>30868.400000000001</v>
      </c>
      <c r="S147" s="24"/>
      <c r="T147" s="59">
        <f t="shared" si="72"/>
        <v>2.8811589999999998</v>
      </c>
      <c r="U147" s="58">
        <f t="shared" si="73"/>
        <v>2.9968169999999996</v>
      </c>
      <c r="V147" s="58">
        <f t="shared" si="73"/>
        <v>3.1217620000000004</v>
      </c>
      <c r="W147" s="57">
        <f t="shared" si="74"/>
        <v>2.08684</v>
      </c>
      <c r="X147" s="24"/>
      <c r="Y147" s="42"/>
      <c r="Z147" s="33"/>
      <c r="AA147" s="33"/>
      <c r="AB147" s="41"/>
      <c r="AC147" s="24"/>
      <c r="AD147" s="42"/>
      <c r="AE147" s="33"/>
      <c r="AF147" s="33"/>
      <c r="AG147" s="41"/>
      <c r="AH147" s="23"/>
      <c r="AI147" s="42">
        <f t="shared" si="75"/>
        <v>2.8444698122376932E-2</v>
      </c>
      <c r="AJ147" s="33">
        <f t="shared" si="75"/>
        <v>2.8663633467046035E-2</v>
      </c>
      <c r="AK147" s="33">
        <f t="shared" si="75"/>
        <v>5.0828945915896595E-2</v>
      </c>
      <c r="AL147" s="41">
        <f t="shared" si="75"/>
        <v>4.0005040259748714E-2</v>
      </c>
      <c r="AM147" s="33"/>
      <c r="AN147" s="42">
        <f t="shared" si="76"/>
        <v>0</v>
      </c>
      <c r="AO147" s="33">
        <f t="shared" si="76"/>
        <v>0</v>
      </c>
      <c r="AP147" s="33">
        <f t="shared" si="76"/>
        <v>0</v>
      </c>
      <c r="AQ147" s="41">
        <f t="shared" si="76"/>
        <v>0</v>
      </c>
      <c r="AR147" s="23"/>
      <c r="AS147" s="56">
        <f t="shared" si="77"/>
        <v>0</v>
      </c>
      <c r="AT147" s="29">
        <f t="shared" si="78"/>
        <v>0</v>
      </c>
      <c r="AU147" s="29">
        <f t="shared" si="79"/>
        <v>0</v>
      </c>
      <c r="AV147" s="55">
        <f t="shared" si="80"/>
        <v>0</v>
      </c>
      <c r="AW147" s="23"/>
      <c r="AX147" s="42">
        <f t="shared" si="81"/>
        <v>-1.1560342137371782E-2</v>
      </c>
      <c r="AY147" s="33">
        <f t="shared" si="82"/>
        <v>-1.134140679270268E-2</v>
      </c>
      <c r="AZ147" s="33">
        <f t="shared" si="83"/>
        <v>1.0823905656147881E-2</v>
      </c>
      <c r="BA147" s="54"/>
      <c r="BB147" s="23"/>
      <c r="BC147" s="42">
        <f>(O147-(MAX($O$3:O147)))/(MAX($O$3:O147))</f>
        <v>-2.418518652611085E-2</v>
      </c>
      <c r="BD147" s="33">
        <f>(P147-(MAX($P$3:P147)))/(MAX($P$3:P147))</f>
        <v>-2.4133118536752908E-2</v>
      </c>
      <c r="BE147" s="33">
        <f>(Q147-(MAX($Q$3:Q147)))/(MAX($Q$3:Q147))</f>
        <v>0</v>
      </c>
      <c r="BF147" s="41">
        <f>(R147-(MAX($R$3:R147)))/(MAX($R$3:R147))</f>
        <v>0</v>
      </c>
      <c r="BG147" s="23"/>
      <c r="BH147" s="42">
        <f t="shared" si="84"/>
        <v>0</v>
      </c>
      <c r="BI147" s="33">
        <f t="shared" si="85"/>
        <v>0</v>
      </c>
      <c r="BJ147" s="33">
        <f t="shared" si="94"/>
        <v>0</v>
      </c>
      <c r="BK147" s="41">
        <f t="shared" si="86"/>
        <v>0</v>
      </c>
      <c r="BL147" s="23"/>
      <c r="BM147" s="36">
        <f t="shared" si="87"/>
        <v>1173.2920923140296</v>
      </c>
      <c r="BN147" s="35">
        <f t="shared" si="87"/>
        <v>1196.8231148186894</v>
      </c>
      <c r="BO147" s="35">
        <f t="shared" si="87"/>
        <v>1132.9749784973214</v>
      </c>
      <c r="BP147" s="37">
        <f t="shared" si="87"/>
        <v>831.82049185068672</v>
      </c>
      <c r="BQ147" s="23"/>
      <c r="BR147" s="42">
        <f t="shared" si="88"/>
        <v>0</v>
      </c>
      <c r="BS147" s="33">
        <f t="shared" si="89"/>
        <v>0</v>
      </c>
      <c r="BT147" s="33">
        <f t="shared" si="95"/>
        <v>0</v>
      </c>
      <c r="BU147" s="41">
        <f t="shared" si="90"/>
        <v>0</v>
      </c>
      <c r="BV147" s="23"/>
      <c r="BW147" s="36">
        <f t="shared" si="91"/>
        <v>33.89907786862905</v>
      </c>
      <c r="BX147" s="35">
        <f t="shared" si="91"/>
        <v>34.221080369261301</v>
      </c>
      <c r="BY147" s="35">
        <f t="shared" si="91"/>
        <v>36.166112030422816</v>
      </c>
      <c r="BZ147" s="37">
        <f t="shared" si="91"/>
        <v>36.180955259998939</v>
      </c>
    </row>
    <row r="148" spans="1:78" s="64" customFormat="1" outlineLevel="1">
      <c r="A148"/>
      <c r="B148" s="23"/>
      <c r="C148" s="91"/>
      <c r="D148" s="91"/>
      <c r="E148" s="91"/>
      <c r="F148" s="91"/>
      <c r="G148" s="174"/>
      <c r="H148" s="166">
        <f t="shared" si="92"/>
        <v>41912</v>
      </c>
      <c r="I148" s="101"/>
      <c r="J148" s="102">
        <f t="shared" si="96"/>
        <v>-5.1723982449572325E-2</v>
      </c>
      <c r="K148" s="103">
        <f t="shared" si="96"/>
        <v>-5.1550020929154394E-2</v>
      </c>
      <c r="L148" s="103">
        <f t="shared" si="96"/>
        <v>-4.5477395346941507E-2</v>
      </c>
      <c r="M148" s="104">
        <f t="shared" si="93"/>
        <v>-1.4023726529395875E-2</v>
      </c>
      <c r="N148" s="100"/>
      <c r="O148" s="231">
        <v>36804.1</v>
      </c>
      <c r="P148" s="238">
        <v>37907.81</v>
      </c>
      <c r="Q148" s="238">
        <v>39343.15</v>
      </c>
      <c r="R148" s="350">
        <v>30435.51</v>
      </c>
      <c r="S148" s="100"/>
      <c r="T148" s="105">
        <f t="shared" si="72"/>
        <v>2.6804099999999997</v>
      </c>
      <c r="U148" s="106">
        <f t="shared" si="73"/>
        <v>2.790781</v>
      </c>
      <c r="V148" s="106">
        <f t="shared" si="73"/>
        <v>2.9343150000000002</v>
      </c>
      <c r="W148" s="107">
        <f t="shared" si="74"/>
        <v>2.0435509999999999</v>
      </c>
      <c r="X148" s="100"/>
      <c r="Y148" s="102">
        <f>(O148-O145)/O145</f>
        <v>-7.4658214812267018E-2</v>
      </c>
      <c r="Z148" s="103">
        <f>(P148-P145)/P145</f>
        <v>-7.4439076700251919E-2</v>
      </c>
      <c r="AA148" s="103">
        <f>(Q148-Q145)/Q145</f>
        <v>-3.9832533257840731E-2</v>
      </c>
      <c r="AB148" s="104">
        <f>(R148-R145)/R145</f>
        <v>1.1278885010197252E-2</v>
      </c>
      <c r="AC148" s="100"/>
      <c r="AD148" s="102"/>
      <c r="AE148" s="103"/>
      <c r="AF148" s="103"/>
      <c r="AG148" s="104"/>
      <c r="AH148" s="99"/>
      <c r="AI148" s="102">
        <f t="shared" si="75"/>
        <v>-5.1723982449572325E-2</v>
      </c>
      <c r="AJ148" s="103">
        <f t="shared" si="75"/>
        <v>-5.1550020929154394E-2</v>
      </c>
      <c r="AK148" s="103">
        <f t="shared" si="75"/>
        <v>-4.5477395346941507E-2</v>
      </c>
      <c r="AL148" s="104">
        <f t="shared" si="75"/>
        <v>-1.4023726529395875E-2</v>
      </c>
      <c r="AM148" s="103"/>
      <c r="AN148" s="102">
        <f t="shared" si="76"/>
        <v>-5.1723982449572325E-2</v>
      </c>
      <c r="AO148" s="103">
        <f t="shared" si="76"/>
        <v>-5.1550020929154394E-2</v>
      </c>
      <c r="AP148" s="103">
        <f t="shared" si="76"/>
        <v>-4.5477395346941507E-2</v>
      </c>
      <c r="AQ148" s="104">
        <f t="shared" si="76"/>
        <v>-1.4023726529395875E-2</v>
      </c>
      <c r="AR148" s="99"/>
      <c r="AS148" s="108">
        <f t="shared" si="77"/>
        <v>26.753703604436659</v>
      </c>
      <c r="AT148" s="109">
        <f t="shared" si="78"/>
        <v>26.574046577962562</v>
      </c>
      <c r="AU148" s="109">
        <f t="shared" si="79"/>
        <v>20.681934875420165</v>
      </c>
      <c r="AV148" s="110">
        <f t="shared" si="80"/>
        <v>1.9666490577128166</v>
      </c>
      <c r="AW148" s="99"/>
      <c r="AX148" s="102">
        <f t="shared" si="81"/>
        <v>-3.7700255920176451E-2</v>
      </c>
      <c r="AY148" s="103">
        <f t="shared" si="82"/>
        <v>-3.752629439975852E-2</v>
      </c>
      <c r="AZ148" s="103">
        <f t="shared" si="83"/>
        <v>-3.1453668817545632E-2</v>
      </c>
      <c r="BA148" s="111"/>
      <c r="BB148" s="99"/>
      <c r="BC148" s="102">
        <f>(O148-(MAX($O$3:O148)))/(MAX($O$3:O148))</f>
        <v>-7.4658214812267018E-2</v>
      </c>
      <c r="BD148" s="103">
        <f>(P148-(MAX($P$3:P148)))/(MAX($P$3:P148))</f>
        <v>-7.4439076700251919E-2</v>
      </c>
      <c r="BE148" s="103">
        <f>(Q148-(MAX($Q$3:Q148)))/(MAX($Q$3:Q148))</f>
        <v>-4.5477395346941452E-2</v>
      </c>
      <c r="BF148" s="104">
        <f>(R148-(MAX($R$3:R148)))/(MAX($R$3:R148))</f>
        <v>-1.4023726529395856E-2</v>
      </c>
      <c r="BG148" s="99"/>
      <c r="BH148" s="102">
        <f t="shared" si="84"/>
        <v>-7.4658214812267018E-2</v>
      </c>
      <c r="BI148" s="103">
        <f t="shared" si="85"/>
        <v>-7.4439076700251919E-2</v>
      </c>
      <c r="BJ148" s="103">
        <f t="shared" si="94"/>
        <v>-3.9832533257840731E-2</v>
      </c>
      <c r="BK148" s="104">
        <f t="shared" si="86"/>
        <v>1.1278885010197252E-2</v>
      </c>
      <c r="BL148" s="99"/>
      <c r="BM148" s="112">
        <f t="shared" ref="BM148:BP163" si="97">BM147*(1+BH148)</f>
        <v>1085.6961992485146</v>
      </c>
      <c r="BN148" s="113">
        <f t="shared" si="97"/>
        <v>1107.7327071780664</v>
      </c>
      <c r="BO148" s="113">
        <f t="shared" si="97"/>
        <v>1087.8457149860255</v>
      </c>
      <c r="BP148" s="114">
        <f t="shared" si="97"/>
        <v>841.2024995273963</v>
      </c>
      <c r="BQ148" s="99"/>
      <c r="BR148" s="102">
        <f t="shared" si="88"/>
        <v>0</v>
      </c>
      <c r="BS148" s="103">
        <f t="shared" si="89"/>
        <v>0</v>
      </c>
      <c r="BT148" s="103">
        <f t="shared" si="95"/>
        <v>0</v>
      </c>
      <c r="BU148" s="104">
        <f t="shared" si="90"/>
        <v>0</v>
      </c>
      <c r="BV148" s="99"/>
      <c r="BW148" s="112">
        <f t="shared" ref="BW148:BZ163" si="98">BW147*(1+BR148)</f>
        <v>33.89907786862905</v>
      </c>
      <c r="BX148" s="113">
        <f t="shared" si="98"/>
        <v>34.221080369261301</v>
      </c>
      <c r="BY148" s="113">
        <f t="shared" si="98"/>
        <v>36.166112030422816</v>
      </c>
      <c r="BZ148" s="114">
        <f t="shared" si="98"/>
        <v>36.180955259998939</v>
      </c>
    </row>
    <row r="149" spans="1:78" outlineLevel="1">
      <c r="H149" s="167">
        <f t="shared" si="92"/>
        <v>41943</v>
      </c>
      <c r="I149" s="60"/>
      <c r="J149" s="42">
        <f t="shared" si="96"/>
        <v>3.257571846614904E-2</v>
      </c>
      <c r="K149" s="33">
        <f t="shared" si="96"/>
        <v>3.3051764267046924E-2</v>
      </c>
      <c r="L149" s="33">
        <f t="shared" si="96"/>
        <v>3.5641528449043891E-2</v>
      </c>
      <c r="M149" s="41">
        <f t="shared" si="93"/>
        <v>2.442508766897622E-2</v>
      </c>
      <c r="N149" s="24"/>
      <c r="O149" s="232">
        <v>38003.019999999997</v>
      </c>
      <c r="P149" s="239">
        <v>39160.730000000003</v>
      </c>
      <c r="Q149" s="239">
        <v>40745.4</v>
      </c>
      <c r="R149" s="351">
        <v>31178.9</v>
      </c>
      <c r="S149" s="24"/>
      <c r="T149" s="59">
        <f t="shared" si="72"/>
        <v>2.8003019999999998</v>
      </c>
      <c r="U149" s="58">
        <f t="shared" si="73"/>
        <v>2.9160730000000004</v>
      </c>
      <c r="V149" s="58">
        <f t="shared" si="73"/>
        <v>3.0745400000000003</v>
      </c>
      <c r="W149" s="57">
        <f t="shared" si="74"/>
        <v>2.1178900000000001</v>
      </c>
      <c r="X149" s="24"/>
      <c r="Y149" s="42"/>
      <c r="Z149" s="33"/>
      <c r="AA149" s="33"/>
      <c r="AB149" s="41"/>
      <c r="AC149" s="24"/>
      <c r="AD149" s="42"/>
      <c r="AE149" s="33"/>
      <c r="AF149" s="33"/>
      <c r="AG149" s="41"/>
      <c r="AH149" s="23"/>
      <c r="AI149" s="42">
        <f t="shared" si="75"/>
        <v>3.257571846614904E-2</v>
      </c>
      <c r="AJ149" s="33">
        <f t="shared" si="75"/>
        <v>3.3051764267046924E-2</v>
      </c>
      <c r="AK149" s="33">
        <f t="shared" si="75"/>
        <v>3.5641528449043891E-2</v>
      </c>
      <c r="AL149" s="41">
        <f t="shared" si="75"/>
        <v>2.442508766897622E-2</v>
      </c>
      <c r="AM149" s="33"/>
      <c r="AN149" s="42">
        <f t="shared" si="76"/>
        <v>0</v>
      </c>
      <c r="AO149" s="33">
        <f t="shared" si="76"/>
        <v>0</v>
      </c>
      <c r="AP149" s="33">
        <f t="shared" si="76"/>
        <v>0</v>
      </c>
      <c r="AQ149" s="41">
        <f t="shared" si="76"/>
        <v>0</v>
      </c>
      <c r="AR149" s="23"/>
      <c r="AS149" s="56">
        <f t="shared" si="77"/>
        <v>0</v>
      </c>
      <c r="AT149" s="29">
        <f t="shared" si="78"/>
        <v>0</v>
      </c>
      <c r="AU149" s="29">
        <f t="shared" si="79"/>
        <v>0</v>
      </c>
      <c r="AV149" s="55">
        <f t="shared" si="80"/>
        <v>0</v>
      </c>
      <c r="AW149" s="23"/>
      <c r="AX149" s="42">
        <f t="shared" si="81"/>
        <v>8.1506307971728198E-3</v>
      </c>
      <c r="AY149" s="33">
        <f t="shared" si="82"/>
        <v>8.6266765980707039E-3</v>
      </c>
      <c r="AZ149" s="33">
        <f t="shared" si="83"/>
        <v>1.1216440780067671E-2</v>
      </c>
      <c r="BA149" s="54"/>
      <c r="BB149" s="23"/>
      <c r="BC149" s="42">
        <f>(O149-(MAX($O$3:O149)))/(MAX($O$3:O149))</f>
        <v>-4.4514541333027603E-2</v>
      </c>
      <c r="BD149" s="33">
        <f>(P149-(MAX($P$3:P149)))/(MAX($P$3:P149))</f>
        <v>-4.3847655248558312E-2</v>
      </c>
      <c r="BE149" s="33">
        <f>(Q149-(MAX($Q$3:Q149)))/(MAX($Q$3:Q149))</f>
        <v>-1.1456750777944023E-2</v>
      </c>
      <c r="BF149" s="41">
        <f>(R149-(MAX($R$3:R149)))/(MAX($R$3:R149))</f>
        <v>0</v>
      </c>
      <c r="BG149" s="23"/>
      <c r="BH149" s="42">
        <f t="shared" si="84"/>
        <v>0</v>
      </c>
      <c r="BI149" s="33">
        <f t="shared" si="85"/>
        <v>0</v>
      </c>
      <c r="BJ149" s="33">
        <f t="shared" si="94"/>
        <v>0</v>
      </c>
      <c r="BK149" s="41">
        <f t="shared" si="86"/>
        <v>0</v>
      </c>
      <c r="BL149" s="23"/>
      <c r="BM149" s="36">
        <f t="shared" si="97"/>
        <v>1085.6961992485146</v>
      </c>
      <c r="BN149" s="35">
        <f t="shared" si="97"/>
        <v>1107.7327071780664</v>
      </c>
      <c r="BO149" s="35">
        <f t="shared" si="97"/>
        <v>1087.8457149860255</v>
      </c>
      <c r="BP149" s="37">
        <f t="shared" si="97"/>
        <v>841.2024995273963</v>
      </c>
      <c r="BQ149" s="23"/>
      <c r="BR149" s="42">
        <f t="shared" si="88"/>
        <v>0</v>
      </c>
      <c r="BS149" s="33">
        <f t="shared" si="89"/>
        <v>0</v>
      </c>
      <c r="BT149" s="33">
        <f t="shared" si="95"/>
        <v>0</v>
      </c>
      <c r="BU149" s="41">
        <f t="shared" si="90"/>
        <v>0</v>
      </c>
      <c r="BV149" s="23"/>
      <c r="BW149" s="36">
        <f t="shared" si="98"/>
        <v>33.89907786862905</v>
      </c>
      <c r="BX149" s="35">
        <f t="shared" si="98"/>
        <v>34.221080369261301</v>
      </c>
      <c r="BY149" s="35">
        <f t="shared" si="98"/>
        <v>36.166112030422816</v>
      </c>
      <c r="BZ149" s="37">
        <f t="shared" si="98"/>
        <v>36.180955259998939</v>
      </c>
    </row>
    <row r="150" spans="1:78" outlineLevel="1">
      <c r="H150" s="167">
        <f t="shared" si="92"/>
        <v>41973</v>
      </c>
      <c r="I150" s="60"/>
      <c r="J150" s="42">
        <f t="shared" si="96"/>
        <v>-4.7688315297046424E-3</v>
      </c>
      <c r="K150" s="33">
        <f t="shared" si="96"/>
        <v>-4.6214664537663763E-3</v>
      </c>
      <c r="L150" s="33">
        <f t="shared" si="96"/>
        <v>1.8491412527549045E-2</v>
      </c>
      <c r="M150" s="41">
        <f t="shared" si="93"/>
        <v>2.6894791028548193E-2</v>
      </c>
      <c r="N150" s="24"/>
      <c r="O150" s="232">
        <v>37821.79</v>
      </c>
      <c r="P150" s="239">
        <v>38979.75</v>
      </c>
      <c r="Q150" s="239">
        <v>41498.839999999997</v>
      </c>
      <c r="R150" s="351">
        <v>32017.45</v>
      </c>
      <c r="S150" s="24"/>
      <c r="T150" s="59">
        <f t="shared" si="72"/>
        <v>2.7821790000000002</v>
      </c>
      <c r="U150" s="58">
        <f t="shared" si="73"/>
        <v>2.8979750000000002</v>
      </c>
      <c r="V150" s="58">
        <f t="shared" si="73"/>
        <v>3.1498839999999997</v>
      </c>
      <c r="W150" s="57">
        <f t="shared" si="74"/>
        <v>2.2017450000000003</v>
      </c>
      <c r="X150" s="24"/>
      <c r="Y150" s="42"/>
      <c r="Z150" s="33"/>
      <c r="AA150" s="33"/>
      <c r="AB150" s="41"/>
      <c r="AC150" s="24"/>
      <c r="AD150" s="42"/>
      <c r="AE150" s="33"/>
      <c r="AF150" s="33"/>
      <c r="AG150" s="41"/>
      <c r="AH150" s="23"/>
      <c r="AI150" s="42">
        <f t="shared" si="75"/>
        <v>-4.7688315297046424E-3</v>
      </c>
      <c r="AJ150" s="33">
        <f t="shared" si="75"/>
        <v>-4.6214664537663763E-3</v>
      </c>
      <c r="AK150" s="33">
        <f t="shared" si="75"/>
        <v>1.8491412527549045E-2</v>
      </c>
      <c r="AL150" s="41">
        <f t="shared" si="75"/>
        <v>2.6894791028548193E-2</v>
      </c>
      <c r="AM150" s="33"/>
      <c r="AN150" s="42">
        <f t="shared" si="76"/>
        <v>-4.7688315297046424E-3</v>
      </c>
      <c r="AO150" s="33">
        <f t="shared" si="76"/>
        <v>-4.6214664537663763E-3</v>
      </c>
      <c r="AP150" s="33">
        <f t="shared" si="76"/>
        <v>0</v>
      </c>
      <c r="AQ150" s="41">
        <f t="shared" si="76"/>
        <v>0</v>
      </c>
      <c r="AR150" s="23"/>
      <c r="AS150" s="56">
        <f t="shared" si="77"/>
        <v>0.22741754158705119</v>
      </c>
      <c r="AT150" s="29">
        <f t="shared" si="78"/>
        <v>0.21357952183287965</v>
      </c>
      <c r="AU150" s="29">
        <f t="shared" si="79"/>
        <v>0</v>
      </c>
      <c r="AV150" s="55">
        <f t="shared" si="80"/>
        <v>0</v>
      </c>
      <c r="AW150" s="23"/>
      <c r="AX150" s="42">
        <f t="shared" si="81"/>
        <v>-3.1663622558252835E-2</v>
      </c>
      <c r="AY150" s="33">
        <f t="shared" si="82"/>
        <v>-3.1516257482314569E-2</v>
      </c>
      <c r="AZ150" s="33">
        <f t="shared" si="83"/>
        <v>-8.403378500999148E-3</v>
      </c>
      <c r="BA150" s="54"/>
      <c r="BB150" s="23"/>
      <c r="BC150" s="42">
        <f>(O150-(MAX($O$3:O150)))/(MAX($O$3:O150))</f>
        <v>-4.907109051449296E-2</v>
      </c>
      <c r="BD150" s="33">
        <f>(P150-(MAX($P$3:P150)))/(MAX($P$3:P150))</f>
        <v>-4.8266481234517183E-2</v>
      </c>
      <c r="BE150" s="33">
        <f>(Q150-(MAX($Q$3:Q150)))/(MAX($Q$3:Q150))</f>
        <v>0</v>
      </c>
      <c r="BF150" s="41">
        <f>(R150-(MAX($R$3:R150)))/(MAX($R$3:R150))</f>
        <v>0</v>
      </c>
      <c r="BG150" s="23"/>
      <c r="BH150" s="42">
        <f t="shared" si="84"/>
        <v>0</v>
      </c>
      <c r="BI150" s="33">
        <f t="shared" si="85"/>
        <v>0</v>
      </c>
      <c r="BJ150" s="33">
        <f t="shared" si="94"/>
        <v>0</v>
      </c>
      <c r="BK150" s="41">
        <f t="shared" si="86"/>
        <v>0</v>
      </c>
      <c r="BL150" s="23"/>
      <c r="BM150" s="36">
        <f t="shared" si="97"/>
        <v>1085.6961992485146</v>
      </c>
      <c r="BN150" s="35">
        <f t="shared" si="97"/>
        <v>1107.7327071780664</v>
      </c>
      <c r="BO150" s="35">
        <f t="shared" si="97"/>
        <v>1087.8457149860255</v>
      </c>
      <c r="BP150" s="37">
        <f t="shared" si="97"/>
        <v>841.2024995273963</v>
      </c>
      <c r="BQ150" s="23"/>
      <c r="BR150" s="42">
        <f t="shared" si="88"/>
        <v>0</v>
      </c>
      <c r="BS150" s="33">
        <f t="shared" si="89"/>
        <v>0</v>
      </c>
      <c r="BT150" s="33">
        <f t="shared" si="95"/>
        <v>0</v>
      </c>
      <c r="BU150" s="41">
        <f t="shared" si="90"/>
        <v>0</v>
      </c>
      <c r="BV150" s="23"/>
      <c r="BW150" s="36">
        <f t="shared" si="98"/>
        <v>33.89907786862905</v>
      </c>
      <c r="BX150" s="35">
        <f t="shared" si="98"/>
        <v>34.221080369261301</v>
      </c>
      <c r="BY150" s="35">
        <f t="shared" si="98"/>
        <v>36.166112030422816</v>
      </c>
      <c r="BZ150" s="37">
        <f t="shared" si="98"/>
        <v>36.180955259998939</v>
      </c>
    </row>
    <row r="151" spans="1:78" s="40" customFormat="1" ht="15.75" outlineLevel="1" thickBot="1">
      <c r="A151"/>
      <c r="B151" s="23"/>
      <c r="C151" s="91"/>
      <c r="D151" s="91"/>
      <c r="E151" s="91"/>
      <c r="F151" s="91"/>
      <c r="G151" s="174"/>
      <c r="H151" s="168">
        <f t="shared" si="92"/>
        <v>42004</v>
      </c>
      <c r="I151" s="53"/>
      <c r="J151" s="45">
        <f t="shared" si="96"/>
        <v>1.2453138785869289E-2</v>
      </c>
      <c r="K151" s="44">
        <f t="shared" si="96"/>
        <v>1.2317421225123137E-2</v>
      </c>
      <c r="L151" s="44">
        <f t="shared" si="96"/>
        <v>8.2455316823313307E-3</v>
      </c>
      <c r="M151" s="43">
        <f t="shared" si="93"/>
        <v>-2.5189388911359689E-3</v>
      </c>
      <c r="N151" s="38"/>
      <c r="O151" s="233">
        <v>38292.79</v>
      </c>
      <c r="P151" s="240">
        <v>39459.879999999997</v>
      </c>
      <c r="Q151" s="240">
        <v>41841.019999999997</v>
      </c>
      <c r="R151" s="352">
        <v>31936.799999999999</v>
      </c>
      <c r="S151" s="38"/>
      <c r="T151" s="52">
        <f t="shared" si="72"/>
        <v>2.8292790000000001</v>
      </c>
      <c r="U151" s="51">
        <f t="shared" si="73"/>
        <v>2.9459879999999998</v>
      </c>
      <c r="V151" s="51">
        <f t="shared" si="73"/>
        <v>3.1841019999999998</v>
      </c>
      <c r="W151" s="50">
        <f t="shared" si="74"/>
        <v>2.1936800000000001</v>
      </c>
      <c r="X151" s="38"/>
      <c r="Y151" s="45">
        <f>(O151-O148)/O148</f>
        <v>4.0449026059596688E-2</v>
      </c>
      <c r="Z151" s="44">
        <f>(P151-P148)/P148</f>
        <v>4.0943277915553543E-2</v>
      </c>
      <c r="AA151" s="44">
        <f>(Q151-Q148)/Q148</f>
        <v>6.348932406276557E-2</v>
      </c>
      <c r="AB151" s="43">
        <f>(R151-R148)/R148</f>
        <v>4.9326921086586061E-2</v>
      </c>
      <c r="AC151" s="38"/>
      <c r="AD151" s="181">
        <f>(O151-O139)/O139</f>
        <v>-1.6194231089388562E-2</v>
      </c>
      <c r="AE151" s="182">
        <f>(P151-P139)/P139</f>
        <v>-1.4090848331682265E-2</v>
      </c>
      <c r="AF151" s="182">
        <f>(Q151-Q139)/Q139</f>
        <v>9.7683011355914909E-2</v>
      </c>
      <c r="AG151" s="183">
        <f>(R151-R139)/R139</f>
        <v>0.1368852275190813</v>
      </c>
      <c r="AH151" s="39"/>
      <c r="AI151" s="45">
        <f t="shared" si="75"/>
        <v>1.2453138785869289E-2</v>
      </c>
      <c r="AJ151" s="44">
        <f t="shared" si="75"/>
        <v>1.2317421225123137E-2</v>
      </c>
      <c r="AK151" s="44">
        <f t="shared" si="75"/>
        <v>8.2455316823313307E-3</v>
      </c>
      <c r="AL151" s="43">
        <f t="shared" si="75"/>
        <v>-2.5189388911359689E-3</v>
      </c>
      <c r="AM151" s="44"/>
      <c r="AN151" s="45">
        <f t="shared" si="76"/>
        <v>0</v>
      </c>
      <c r="AO151" s="44">
        <f t="shared" si="76"/>
        <v>0</v>
      </c>
      <c r="AP151" s="44">
        <f t="shared" si="76"/>
        <v>0</v>
      </c>
      <c r="AQ151" s="43">
        <f t="shared" si="76"/>
        <v>-2.5189388911359689E-3</v>
      </c>
      <c r="AR151" s="39"/>
      <c r="AS151" s="49">
        <f t="shared" si="77"/>
        <v>0</v>
      </c>
      <c r="AT151" s="48">
        <f t="shared" si="78"/>
        <v>0</v>
      </c>
      <c r="AU151" s="48">
        <f t="shared" si="79"/>
        <v>0</v>
      </c>
      <c r="AV151" s="47">
        <f t="shared" si="80"/>
        <v>6.3450531372773053E-2</v>
      </c>
      <c r="AW151" s="39"/>
      <c r="AX151" s="45">
        <f t="shared" si="81"/>
        <v>1.4972077677005258E-2</v>
      </c>
      <c r="AY151" s="44">
        <f t="shared" si="82"/>
        <v>1.4836360116259106E-2</v>
      </c>
      <c r="AZ151" s="44">
        <f t="shared" si="83"/>
        <v>1.07644705734673E-2</v>
      </c>
      <c r="BA151" s="46"/>
      <c r="BB151" s="39"/>
      <c r="BC151" s="45">
        <f>(O151-(MAX($O$3:O151)))/(MAX($O$3:O151))</f>
        <v>-3.7229040829174685E-2</v>
      </c>
      <c r="BD151" s="44">
        <f>(P151-(MAX($P$3:P151)))/(MAX($P$3:P151))</f>
        <v>-3.6543578589814003E-2</v>
      </c>
      <c r="BE151" s="44">
        <f>(Q151-(MAX($Q$3:Q151)))/(MAX($Q$3:Q151))</f>
        <v>0</v>
      </c>
      <c r="BF151" s="43">
        <f>(R151-(MAX($R$3:R151)))/(MAX($R$3:R151))</f>
        <v>-2.5189388911359728E-3</v>
      </c>
      <c r="BG151" s="39"/>
      <c r="BH151" s="45">
        <f t="shared" si="84"/>
        <v>4.0449026059596688E-2</v>
      </c>
      <c r="BI151" s="44">
        <f t="shared" si="85"/>
        <v>4.0943277915553543E-2</v>
      </c>
      <c r="BJ151" s="44">
        <f t="shared" si="94"/>
        <v>6.348932406276557E-2</v>
      </c>
      <c r="BK151" s="43">
        <f t="shared" si="86"/>
        <v>4.9326921086586061E-2</v>
      </c>
      <c r="BL151" s="39"/>
      <c r="BM151" s="63">
        <f t="shared" si="97"/>
        <v>1129.6115531047228</v>
      </c>
      <c r="BN151" s="62">
        <f t="shared" si="97"/>
        <v>1153.0869152642067</v>
      </c>
      <c r="BO151" s="62">
        <f t="shared" si="97"/>
        <v>1156.9123041150642</v>
      </c>
      <c r="BP151" s="61">
        <f t="shared" si="97"/>
        <v>882.69642883942311</v>
      </c>
      <c r="BQ151" s="39"/>
      <c r="BR151" s="45">
        <f t="shared" si="88"/>
        <v>0</v>
      </c>
      <c r="BS151" s="44">
        <f t="shared" si="89"/>
        <v>0</v>
      </c>
      <c r="BT151" s="44">
        <f t="shared" si="95"/>
        <v>0</v>
      </c>
      <c r="BU151" s="43">
        <f t="shared" si="90"/>
        <v>0</v>
      </c>
      <c r="BV151" s="39"/>
      <c r="BW151" s="63">
        <f t="shared" si="98"/>
        <v>33.89907786862905</v>
      </c>
      <c r="BX151" s="62">
        <f t="shared" si="98"/>
        <v>34.221080369261301</v>
      </c>
      <c r="BY151" s="62">
        <f t="shared" si="98"/>
        <v>36.166112030422816</v>
      </c>
      <c r="BZ151" s="61">
        <f t="shared" si="98"/>
        <v>36.180955259998939</v>
      </c>
    </row>
    <row r="152" spans="1:78" outlineLevel="1">
      <c r="H152" s="167">
        <f t="shared" si="92"/>
        <v>42035</v>
      </c>
      <c r="I152" s="60"/>
      <c r="J152" s="42">
        <f t="shared" si="96"/>
        <v>-3.619924272950592E-2</v>
      </c>
      <c r="K152" s="33">
        <f t="shared" si="96"/>
        <v>-3.5662804853942798E-2</v>
      </c>
      <c r="L152" s="33">
        <f t="shared" si="96"/>
        <v>-1.1224152757270178E-2</v>
      </c>
      <c r="M152" s="41">
        <f t="shared" si="93"/>
        <v>-3.0019288093985574E-2</v>
      </c>
      <c r="N152" s="24"/>
      <c r="O152" s="232">
        <v>36906.620000000003</v>
      </c>
      <c r="P152" s="239">
        <v>38052.629999999997</v>
      </c>
      <c r="Q152" s="239">
        <v>41371.39</v>
      </c>
      <c r="R152" s="351">
        <v>30978.080000000002</v>
      </c>
      <c r="S152" s="24"/>
      <c r="T152" s="59">
        <f t="shared" si="72"/>
        <v>2.6906620000000001</v>
      </c>
      <c r="U152" s="58">
        <f t="shared" si="73"/>
        <v>2.8052629999999996</v>
      </c>
      <c r="V152" s="58">
        <f t="shared" si="73"/>
        <v>3.1371389999999999</v>
      </c>
      <c r="W152" s="57">
        <f t="shared" si="74"/>
        <v>2.0978080000000001</v>
      </c>
      <c r="X152" s="24"/>
      <c r="Y152" s="42"/>
      <c r="Z152" s="33"/>
      <c r="AA152" s="33"/>
      <c r="AB152" s="41"/>
      <c r="AC152" s="24"/>
      <c r="AD152" s="42"/>
      <c r="AE152" s="33"/>
      <c r="AF152" s="33"/>
      <c r="AG152" s="41"/>
      <c r="AH152" s="23"/>
      <c r="AI152" s="42">
        <f t="shared" si="75"/>
        <v>-3.619924272950592E-2</v>
      </c>
      <c r="AJ152" s="33">
        <f t="shared" si="75"/>
        <v>-3.5662804853942798E-2</v>
      </c>
      <c r="AK152" s="33">
        <f t="shared" si="75"/>
        <v>-1.1224152757270178E-2</v>
      </c>
      <c r="AL152" s="41">
        <f t="shared" si="75"/>
        <v>-3.0019288093985574E-2</v>
      </c>
      <c r="AM152" s="33"/>
      <c r="AN152" s="42">
        <f t="shared" si="76"/>
        <v>-3.619924272950592E-2</v>
      </c>
      <c r="AO152" s="33">
        <f t="shared" si="76"/>
        <v>-3.5662804853942798E-2</v>
      </c>
      <c r="AP152" s="33">
        <f t="shared" si="76"/>
        <v>-1.1224152757270178E-2</v>
      </c>
      <c r="AQ152" s="41">
        <f t="shared" si="76"/>
        <v>-3.0019288093985574E-2</v>
      </c>
      <c r="AR152" s="23"/>
      <c r="AS152" s="56">
        <f t="shared" si="77"/>
        <v>13.103851741896872</v>
      </c>
      <c r="AT152" s="29">
        <f t="shared" si="78"/>
        <v>12.71835650050406</v>
      </c>
      <c r="AU152" s="29">
        <f t="shared" si="79"/>
        <v>1.2598160511853576</v>
      </c>
      <c r="AV152" s="55">
        <f t="shared" si="80"/>
        <v>9.0115765766970402</v>
      </c>
      <c r="AW152" s="23"/>
      <c r="AX152" s="42">
        <f t="shared" si="81"/>
        <v>-6.1799546355203461E-3</v>
      </c>
      <c r="AY152" s="33">
        <f t="shared" si="82"/>
        <v>-5.6435167599572233E-3</v>
      </c>
      <c r="AZ152" s="33">
        <f t="shared" si="83"/>
        <v>1.8795135336715396E-2</v>
      </c>
      <c r="BA152" s="54"/>
      <c r="BB152" s="23"/>
      <c r="BC152" s="42">
        <f>(O152-(MAX($O$3:O152)))/(MAX($O$3:O152))</f>
        <v>-7.2080620473118653E-2</v>
      </c>
      <c r="BD152" s="33">
        <f>(P152-(MAX($P$3:P152)))/(MAX($P$3:P152))</f>
        <v>-7.0903136931843538E-2</v>
      </c>
      <c r="BE152" s="33">
        <f>(Q152-(MAX($Q$3:Q152)))/(MAX($Q$3:Q152))</f>
        <v>-1.1224152757270196E-2</v>
      </c>
      <c r="BF152" s="41">
        <f>(R152-(MAX($R$3:R152)))/(MAX($R$3:R152))</f>
        <v>-3.2462610232857361E-2</v>
      </c>
      <c r="BG152" s="23"/>
      <c r="BH152" s="42">
        <f t="shared" si="84"/>
        <v>0</v>
      </c>
      <c r="BI152" s="33">
        <f t="shared" si="85"/>
        <v>0</v>
      </c>
      <c r="BJ152" s="33">
        <f t="shared" si="94"/>
        <v>0</v>
      </c>
      <c r="BK152" s="41">
        <f t="shared" si="86"/>
        <v>0</v>
      </c>
      <c r="BL152" s="23"/>
      <c r="BM152" s="36">
        <f t="shared" si="97"/>
        <v>1129.6115531047228</v>
      </c>
      <c r="BN152" s="35">
        <f t="shared" si="97"/>
        <v>1153.0869152642067</v>
      </c>
      <c r="BO152" s="35">
        <f t="shared" si="97"/>
        <v>1156.9123041150642</v>
      </c>
      <c r="BP152" s="37">
        <f t="shared" si="97"/>
        <v>882.69642883942311</v>
      </c>
      <c r="BQ152" s="23"/>
      <c r="BR152" s="42">
        <f t="shared" si="88"/>
        <v>0</v>
      </c>
      <c r="BS152" s="33">
        <f t="shared" si="89"/>
        <v>0</v>
      </c>
      <c r="BT152" s="33">
        <f t="shared" si="95"/>
        <v>0</v>
      </c>
      <c r="BU152" s="41">
        <f t="shared" si="90"/>
        <v>0</v>
      </c>
      <c r="BV152" s="23"/>
      <c r="BW152" s="36">
        <f t="shared" si="98"/>
        <v>33.89907786862905</v>
      </c>
      <c r="BX152" s="35">
        <f t="shared" si="98"/>
        <v>34.221080369261301</v>
      </c>
      <c r="BY152" s="35">
        <f t="shared" si="98"/>
        <v>36.166112030422816</v>
      </c>
      <c r="BZ152" s="37">
        <f t="shared" si="98"/>
        <v>36.180955259998939</v>
      </c>
    </row>
    <row r="153" spans="1:78" outlineLevel="1">
      <c r="H153" s="167">
        <f t="shared" si="92"/>
        <v>42063</v>
      </c>
      <c r="I153" s="60"/>
      <c r="J153" s="42">
        <f t="shared" si="96"/>
        <v>3.7037257814451774E-2</v>
      </c>
      <c r="K153" s="33">
        <f t="shared" si="96"/>
        <v>3.7481246368516574E-2</v>
      </c>
      <c r="L153" s="33">
        <f t="shared" si="96"/>
        <v>5.1225254940672871E-2</v>
      </c>
      <c r="M153" s="41">
        <f t="shared" si="93"/>
        <v>5.7471605728954156E-2</v>
      </c>
      <c r="N153" s="24"/>
      <c r="O153" s="232">
        <v>38273.54</v>
      </c>
      <c r="P153" s="239">
        <v>39478.89</v>
      </c>
      <c r="Q153" s="239">
        <v>43490.65</v>
      </c>
      <c r="R153" s="351">
        <v>32758.44</v>
      </c>
      <c r="S153" s="24"/>
      <c r="T153" s="59">
        <f t="shared" si="72"/>
        <v>2.8273540000000001</v>
      </c>
      <c r="U153" s="58">
        <f t="shared" si="73"/>
        <v>2.947889</v>
      </c>
      <c r="V153" s="58">
        <f t="shared" si="73"/>
        <v>3.349065</v>
      </c>
      <c r="W153" s="57">
        <f t="shared" si="74"/>
        <v>2.2758439999999998</v>
      </c>
      <c r="X153" s="24"/>
      <c r="Y153" s="42"/>
      <c r="Z153" s="33"/>
      <c r="AA153" s="33"/>
      <c r="AB153" s="41"/>
      <c r="AC153" s="24"/>
      <c r="AD153" s="42"/>
      <c r="AE153" s="33"/>
      <c r="AF153" s="33"/>
      <c r="AG153" s="41"/>
      <c r="AH153" s="23"/>
      <c r="AI153" s="42">
        <f t="shared" si="75"/>
        <v>3.7037257814451774E-2</v>
      </c>
      <c r="AJ153" s="33">
        <f t="shared" si="75"/>
        <v>3.7481246368516574E-2</v>
      </c>
      <c r="AK153" s="33">
        <f t="shared" si="75"/>
        <v>5.1225254940672871E-2</v>
      </c>
      <c r="AL153" s="41">
        <f t="shared" si="75"/>
        <v>5.7471605728954156E-2</v>
      </c>
      <c r="AM153" s="33"/>
      <c r="AN153" s="42">
        <f t="shared" si="76"/>
        <v>0</v>
      </c>
      <c r="AO153" s="33">
        <f t="shared" si="76"/>
        <v>0</v>
      </c>
      <c r="AP153" s="33">
        <f t="shared" si="76"/>
        <v>0</v>
      </c>
      <c r="AQ153" s="41">
        <f t="shared" si="76"/>
        <v>0</v>
      </c>
      <c r="AR153" s="23"/>
      <c r="AS153" s="56">
        <f t="shared" si="77"/>
        <v>0</v>
      </c>
      <c r="AT153" s="29">
        <f t="shared" si="78"/>
        <v>0</v>
      </c>
      <c r="AU153" s="29">
        <f t="shared" si="79"/>
        <v>0</v>
      </c>
      <c r="AV153" s="55">
        <f t="shared" si="80"/>
        <v>0</v>
      </c>
      <c r="AW153" s="23"/>
      <c r="AX153" s="42">
        <f t="shared" si="81"/>
        <v>-2.0434347914502382E-2</v>
      </c>
      <c r="AY153" s="33">
        <f t="shared" si="82"/>
        <v>-1.9990359360437582E-2</v>
      </c>
      <c r="AZ153" s="33">
        <f t="shared" si="83"/>
        <v>-6.2463507882812852E-3</v>
      </c>
      <c r="BA153" s="54"/>
      <c r="BB153" s="23"/>
      <c r="BC153" s="42">
        <f>(O153-(MAX($O$3:O153)))/(MAX($O$3:O153))</f>
        <v>-3.7713031182555527E-2</v>
      </c>
      <c r="BD153" s="33">
        <f>(P153-(MAX($P$3:P153)))/(MAX($P$3:P153))</f>
        <v>-3.6079428506970122E-2</v>
      </c>
      <c r="BE153" s="33">
        <f>(Q153-(MAX($Q$3:Q153)))/(MAX($Q$3:Q153))</f>
        <v>0</v>
      </c>
      <c r="BF153" s="41">
        <f>(R153-(MAX($R$3:R153)))/(MAX($R$3:R153))</f>
        <v>0</v>
      </c>
      <c r="BG153" s="23"/>
      <c r="BH153" s="42">
        <f t="shared" si="84"/>
        <v>0</v>
      </c>
      <c r="BI153" s="33">
        <f t="shared" si="85"/>
        <v>0</v>
      </c>
      <c r="BJ153" s="33">
        <f t="shared" si="94"/>
        <v>0</v>
      </c>
      <c r="BK153" s="41">
        <f t="shared" si="86"/>
        <v>0</v>
      </c>
      <c r="BL153" s="23"/>
      <c r="BM153" s="36">
        <f t="shared" si="97"/>
        <v>1129.6115531047228</v>
      </c>
      <c r="BN153" s="35">
        <f t="shared" si="97"/>
        <v>1153.0869152642067</v>
      </c>
      <c r="BO153" s="35">
        <f t="shared" si="97"/>
        <v>1156.9123041150642</v>
      </c>
      <c r="BP153" s="37">
        <f t="shared" si="97"/>
        <v>882.69642883942311</v>
      </c>
      <c r="BQ153" s="23"/>
      <c r="BR153" s="42">
        <f t="shared" si="88"/>
        <v>0</v>
      </c>
      <c r="BS153" s="33">
        <f t="shared" si="89"/>
        <v>0</v>
      </c>
      <c r="BT153" s="33">
        <f t="shared" si="95"/>
        <v>0</v>
      </c>
      <c r="BU153" s="41">
        <f t="shared" si="90"/>
        <v>0</v>
      </c>
      <c r="BV153" s="23"/>
      <c r="BW153" s="36">
        <f t="shared" si="98"/>
        <v>33.89907786862905</v>
      </c>
      <c r="BX153" s="35">
        <f t="shared" si="98"/>
        <v>34.221080369261301</v>
      </c>
      <c r="BY153" s="35">
        <f t="shared" si="98"/>
        <v>36.166112030422816</v>
      </c>
      <c r="BZ153" s="37">
        <f t="shared" si="98"/>
        <v>36.180955259998939</v>
      </c>
    </row>
    <row r="154" spans="1:78" s="64" customFormat="1" outlineLevel="1">
      <c r="A154"/>
      <c r="B154" s="23"/>
      <c r="C154" s="91"/>
      <c r="D154" s="91"/>
      <c r="E154" s="91"/>
      <c r="F154" s="91"/>
      <c r="G154" s="174"/>
      <c r="H154" s="166">
        <f t="shared" si="92"/>
        <v>42094</v>
      </c>
      <c r="I154" s="101"/>
      <c r="J154" s="102">
        <f t="shared" si="96"/>
        <v>0</v>
      </c>
      <c r="K154" s="103">
        <f t="shared" si="96"/>
        <v>0</v>
      </c>
      <c r="L154" s="103">
        <f t="shared" si="96"/>
        <v>1.3191800996306124E-2</v>
      </c>
      <c r="M154" s="104">
        <f t="shared" si="93"/>
        <v>-1.5814550387625248E-2</v>
      </c>
      <c r="N154" s="100"/>
      <c r="O154" s="231">
        <v>38273.54</v>
      </c>
      <c r="P154" s="238">
        <v>39478.89</v>
      </c>
      <c r="Q154" s="238">
        <v>44064.37</v>
      </c>
      <c r="R154" s="350">
        <v>32240.38</v>
      </c>
      <c r="S154" s="100"/>
      <c r="T154" s="105">
        <f t="shared" si="72"/>
        <v>2.8273540000000001</v>
      </c>
      <c r="U154" s="106">
        <f t="shared" si="73"/>
        <v>2.947889</v>
      </c>
      <c r="V154" s="106">
        <f t="shared" si="73"/>
        <v>3.4064370000000004</v>
      </c>
      <c r="W154" s="107">
        <f t="shared" si="74"/>
        <v>2.2240380000000002</v>
      </c>
      <c r="X154" s="100"/>
      <c r="Y154" s="102">
        <f>(O154-O151)/O151</f>
        <v>-5.0270560071491259E-4</v>
      </c>
      <c r="Z154" s="103">
        <f>(P154-P151)/P151</f>
        <v>4.817551396507551E-4</v>
      </c>
      <c r="AA154" s="103">
        <f>(Q154-Q151)/Q151</f>
        <v>5.3138044913819169E-2</v>
      </c>
      <c r="AB154" s="104">
        <f>(R154-R151)/R151</f>
        <v>9.5056486560958445E-3</v>
      </c>
      <c r="AC154" s="100"/>
      <c r="AD154" s="102"/>
      <c r="AE154" s="103"/>
      <c r="AF154" s="103"/>
      <c r="AG154" s="104"/>
      <c r="AH154" s="99"/>
      <c r="AI154" s="102">
        <f t="shared" si="75"/>
        <v>0</v>
      </c>
      <c r="AJ154" s="103">
        <f t="shared" si="75"/>
        <v>0</v>
      </c>
      <c r="AK154" s="103">
        <f t="shared" si="75"/>
        <v>1.3191800996306124E-2</v>
      </c>
      <c r="AL154" s="104">
        <f t="shared" si="75"/>
        <v>-1.5814550387625248E-2</v>
      </c>
      <c r="AM154" s="103"/>
      <c r="AN154" s="102">
        <f t="shared" si="76"/>
        <v>0</v>
      </c>
      <c r="AO154" s="103">
        <f t="shared" si="76"/>
        <v>0</v>
      </c>
      <c r="AP154" s="103">
        <f t="shared" si="76"/>
        <v>0</v>
      </c>
      <c r="AQ154" s="104">
        <f t="shared" si="76"/>
        <v>-1.5814550387625248E-2</v>
      </c>
      <c r="AR154" s="99"/>
      <c r="AS154" s="108">
        <f t="shared" si="77"/>
        <v>0</v>
      </c>
      <c r="AT154" s="109">
        <f t="shared" si="78"/>
        <v>0</v>
      </c>
      <c r="AU154" s="109">
        <f t="shared" si="79"/>
        <v>0</v>
      </c>
      <c r="AV154" s="110">
        <f t="shared" si="80"/>
        <v>2.5010000396273786</v>
      </c>
      <c r="AW154" s="99"/>
      <c r="AX154" s="102">
        <f t="shared" si="81"/>
        <v>1.5814550387625248E-2</v>
      </c>
      <c r="AY154" s="103">
        <f t="shared" si="82"/>
        <v>1.5814550387625248E-2</v>
      </c>
      <c r="AZ154" s="103">
        <f t="shared" si="83"/>
        <v>2.9006351383931372E-2</v>
      </c>
      <c r="BA154" s="111"/>
      <c r="BB154" s="99"/>
      <c r="BC154" s="102">
        <f>(O154-(MAX($O$3:O154)))/(MAX($O$3:O154))</f>
        <v>-3.7713031182555527E-2</v>
      </c>
      <c r="BD154" s="103">
        <f>(P154-(MAX($P$3:P154)))/(MAX($P$3:P154))</f>
        <v>-3.6079428506970122E-2</v>
      </c>
      <c r="BE154" s="103">
        <f>(Q154-(MAX($Q$3:Q154)))/(MAX($Q$3:Q154))</f>
        <v>0</v>
      </c>
      <c r="BF154" s="104">
        <f>(R154-(MAX($R$3:R154)))/(MAX($R$3:R154))</f>
        <v>-1.5814550387625227E-2</v>
      </c>
      <c r="BG154" s="99"/>
      <c r="BH154" s="102">
        <f t="shared" si="84"/>
        <v>-5.0270560071491259E-4</v>
      </c>
      <c r="BI154" s="103">
        <f t="shared" si="85"/>
        <v>4.817551396507551E-4</v>
      </c>
      <c r="BJ154" s="103">
        <f t="shared" si="94"/>
        <v>5.3138044913819169E-2</v>
      </c>
      <c r="BK154" s="104">
        <f t="shared" si="86"/>
        <v>9.5056486560958445E-3</v>
      </c>
      <c r="BL154" s="99"/>
      <c r="BM154" s="112">
        <f t="shared" si="97"/>
        <v>1129.0436910503449</v>
      </c>
      <c r="BN154" s="113">
        <f t="shared" si="97"/>
        <v>1153.6424208120993</v>
      </c>
      <c r="BO154" s="113">
        <f t="shared" si="97"/>
        <v>1218.3883620924805</v>
      </c>
      <c r="BP154" s="114">
        <f t="shared" si="97"/>
        <v>891.0870309619612</v>
      </c>
      <c r="BQ154" s="99"/>
      <c r="BR154" s="102">
        <f t="shared" si="88"/>
        <v>0</v>
      </c>
      <c r="BS154" s="103">
        <f t="shared" si="89"/>
        <v>0</v>
      </c>
      <c r="BT154" s="103">
        <f t="shared" si="95"/>
        <v>0</v>
      </c>
      <c r="BU154" s="104">
        <f t="shared" si="90"/>
        <v>0</v>
      </c>
      <c r="BV154" s="99"/>
      <c r="BW154" s="112">
        <f t="shared" si="98"/>
        <v>33.89907786862905</v>
      </c>
      <c r="BX154" s="113">
        <f t="shared" si="98"/>
        <v>34.221080369261301</v>
      </c>
      <c r="BY154" s="113">
        <f t="shared" si="98"/>
        <v>36.166112030422816</v>
      </c>
      <c r="BZ154" s="114">
        <f t="shared" si="98"/>
        <v>36.180955259998939</v>
      </c>
    </row>
    <row r="155" spans="1:78" outlineLevel="1">
      <c r="H155" s="167">
        <f t="shared" si="92"/>
        <v>42124</v>
      </c>
      <c r="I155" s="60"/>
      <c r="J155" s="42">
        <f t="shared" si="96"/>
        <v>1.9114510965016596E-2</v>
      </c>
      <c r="K155" s="33">
        <f t="shared" si="96"/>
        <v>1.9268018933663145E-2</v>
      </c>
      <c r="L155" s="33">
        <f t="shared" si="96"/>
        <v>-1.4909324699297843E-2</v>
      </c>
      <c r="M155" s="41">
        <f t="shared" si="93"/>
        <v>9.5932492110823997E-3</v>
      </c>
      <c r="N155" s="24"/>
      <c r="O155" s="232">
        <v>39005.120000000003</v>
      </c>
      <c r="P155" s="239">
        <v>40239.57</v>
      </c>
      <c r="Q155" s="239">
        <v>43407.4</v>
      </c>
      <c r="R155" s="351">
        <v>32549.67</v>
      </c>
      <c r="S155" s="24"/>
      <c r="T155" s="59">
        <f t="shared" si="72"/>
        <v>2.9005120000000004</v>
      </c>
      <c r="U155" s="58">
        <f t="shared" si="73"/>
        <v>3.0239569999999998</v>
      </c>
      <c r="V155" s="58">
        <f t="shared" si="73"/>
        <v>3.3407400000000003</v>
      </c>
      <c r="W155" s="57">
        <f t="shared" si="74"/>
        <v>2.2549669999999997</v>
      </c>
      <c r="X155" s="24"/>
      <c r="Y155" s="42"/>
      <c r="Z155" s="33"/>
      <c r="AA155" s="33"/>
      <c r="AB155" s="41"/>
      <c r="AC155" s="24"/>
      <c r="AD155" s="42"/>
      <c r="AE155" s="33"/>
      <c r="AF155" s="33"/>
      <c r="AG155" s="41"/>
      <c r="AH155" s="23"/>
      <c r="AI155" s="42">
        <f t="shared" si="75"/>
        <v>1.9114510965016596E-2</v>
      </c>
      <c r="AJ155" s="33">
        <f t="shared" si="75"/>
        <v>1.9268018933663145E-2</v>
      </c>
      <c r="AK155" s="33">
        <f t="shared" si="75"/>
        <v>-1.4909324699297843E-2</v>
      </c>
      <c r="AL155" s="41">
        <f t="shared" si="75"/>
        <v>9.5932492110823997E-3</v>
      </c>
      <c r="AM155" s="33"/>
      <c r="AN155" s="42">
        <f t="shared" si="76"/>
        <v>0</v>
      </c>
      <c r="AO155" s="33">
        <f t="shared" si="76"/>
        <v>0</v>
      </c>
      <c r="AP155" s="33">
        <f t="shared" si="76"/>
        <v>-1.4909324699297843E-2</v>
      </c>
      <c r="AQ155" s="41">
        <f t="shared" si="76"/>
        <v>0</v>
      </c>
      <c r="AR155" s="23"/>
      <c r="AS155" s="56">
        <f t="shared" si="77"/>
        <v>0</v>
      </c>
      <c r="AT155" s="29">
        <f t="shared" si="78"/>
        <v>0</v>
      </c>
      <c r="AU155" s="29">
        <f t="shared" si="79"/>
        <v>2.2228796298909272</v>
      </c>
      <c r="AV155" s="55">
        <f t="shared" si="80"/>
        <v>0</v>
      </c>
      <c r="AW155" s="23"/>
      <c r="AX155" s="42">
        <f t="shared" si="81"/>
        <v>9.5212617539341959E-3</v>
      </c>
      <c r="AY155" s="33">
        <f t="shared" si="82"/>
        <v>9.674769722580745E-3</v>
      </c>
      <c r="AZ155" s="33">
        <f t="shared" si="83"/>
        <v>-2.4502573910380243E-2</v>
      </c>
      <c r="BA155" s="54"/>
      <c r="BB155" s="23"/>
      <c r="BC155" s="42">
        <f>(O155-(MAX($O$3:O155)))/(MAX($O$3:O155))</f>
        <v>-1.9319386365601893E-2</v>
      </c>
      <c r="BD155" s="33">
        <f>(P155-(MAX($P$3:P155)))/(MAX($P$3:P155))</f>
        <v>-1.7506588684895127E-2</v>
      </c>
      <c r="BE155" s="33">
        <f>(Q155-(MAX($Q$3:Q155)))/(MAX($Q$3:Q155))</f>
        <v>-1.4909324699297894E-2</v>
      </c>
      <c r="BF155" s="41">
        <f>(R155-(MAX($R$3:R155)))/(MAX($R$3:R155))</f>
        <v>-6.373014099572521E-3</v>
      </c>
      <c r="BG155" s="23"/>
      <c r="BH155" s="42">
        <f t="shared" si="84"/>
        <v>0</v>
      </c>
      <c r="BI155" s="33">
        <f t="shared" si="85"/>
        <v>0</v>
      </c>
      <c r="BJ155" s="33">
        <f t="shared" si="94"/>
        <v>0</v>
      </c>
      <c r="BK155" s="41">
        <f t="shared" si="86"/>
        <v>0</v>
      </c>
      <c r="BL155" s="23"/>
      <c r="BM155" s="36">
        <f t="shared" si="97"/>
        <v>1129.0436910503449</v>
      </c>
      <c r="BN155" s="35">
        <f t="shared" si="97"/>
        <v>1153.6424208120993</v>
      </c>
      <c r="BO155" s="35">
        <f t="shared" si="97"/>
        <v>1218.3883620924805</v>
      </c>
      <c r="BP155" s="37">
        <f t="shared" si="97"/>
        <v>891.0870309619612</v>
      </c>
      <c r="BQ155" s="23"/>
      <c r="BR155" s="42">
        <f t="shared" si="88"/>
        <v>0</v>
      </c>
      <c r="BS155" s="33">
        <f t="shared" si="89"/>
        <v>0</v>
      </c>
      <c r="BT155" s="33">
        <f t="shared" si="95"/>
        <v>0</v>
      </c>
      <c r="BU155" s="41">
        <f t="shared" si="90"/>
        <v>0</v>
      </c>
      <c r="BV155" s="23"/>
      <c r="BW155" s="36">
        <f t="shared" si="98"/>
        <v>33.89907786862905</v>
      </c>
      <c r="BX155" s="35">
        <f t="shared" si="98"/>
        <v>34.221080369261301</v>
      </c>
      <c r="BY155" s="35">
        <f t="shared" si="98"/>
        <v>36.166112030422816</v>
      </c>
      <c r="BZ155" s="37">
        <f t="shared" si="98"/>
        <v>36.180955259998939</v>
      </c>
    </row>
    <row r="156" spans="1:78" outlineLevel="1">
      <c r="H156" s="167">
        <f t="shared" si="92"/>
        <v>42155</v>
      </c>
      <c r="I156" s="60"/>
      <c r="J156" s="42">
        <f t="shared" si="96"/>
        <v>1.4808312344634089E-3</v>
      </c>
      <c r="K156" s="33">
        <f t="shared" si="96"/>
        <v>1.4177586887733629E-3</v>
      </c>
      <c r="L156" s="33">
        <f t="shared" si="96"/>
        <v>1.7775310200564887E-2</v>
      </c>
      <c r="M156" s="41">
        <f t="shared" si="93"/>
        <v>1.2859116544038818E-2</v>
      </c>
      <c r="N156" s="24"/>
      <c r="O156" s="232">
        <v>39062.879999999997</v>
      </c>
      <c r="P156" s="239">
        <v>40296.620000000003</v>
      </c>
      <c r="Q156" s="239">
        <v>44178.98</v>
      </c>
      <c r="R156" s="351">
        <v>32968.230000000003</v>
      </c>
      <c r="S156" s="24"/>
      <c r="T156" s="59">
        <f t="shared" si="72"/>
        <v>2.9062879999999995</v>
      </c>
      <c r="U156" s="58">
        <f t="shared" si="73"/>
        <v>3.0296620000000001</v>
      </c>
      <c r="V156" s="58">
        <f t="shared" si="73"/>
        <v>3.4178980000000001</v>
      </c>
      <c r="W156" s="57">
        <f t="shared" si="74"/>
        <v>2.2968230000000003</v>
      </c>
      <c r="X156" s="24"/>
      <c r="Y156" s="42"/>
      <c r="Z156" s="33"/>
      <c r="AA156" s="33"/>
      <c r="AB156" s="41"/>
      <c r="AC156" s="24"/>
      <c r="AD156" s="42"/>
      <c r="AE156" s="33"/>
      <c r="AF156" s="33"/>
      <c r="AG156" s="41"/>
      <c r="AH156" s="23"/>
      <c r="AI156" s="42">
        <f t="shared" si="75"/>
        <v>1.4808312344634089E-3</v>
      </c>
      <c r="AJ156" s="33">
        <f t="shared" si="75"/>
        <v>1.4177586887733629E-3</v>
      </c>
      <c r="AK156" s="33">
        <f t="shared" si="75"/>
        <v>1.7775310200564887E-2</v>
      </c>
      <c r="AL156" s="41">
        <f t="shared" si="75"/>
        <v>1.2859116544038818E-2</v>
      </c>
      <c r="AM156" s="33"/>
      <c r="AN156" s="42">
        <f t="shared" si="76"/>
        <v>0</v>
      </c>
      <c r="AO156" s="33">
        <f t="shared" si="76"/>
        <v>0</v>
      </c>
      <c r="AP156" s="33">
        <f t="shared" si="76"/>
        <v>0</v>
      </c>
      <c r="AQ156" s="41">
        <f t="shared" si="76"/>
        <v>0</v>
      </c>
      <c r="AR156" s="23"/>
      <c r="AS156" s="56">
        <f t="shared" si="77"/>
        <v>0</v>
      </c>
      <c r="AT156" s="29">
        <f t="shared" si="78"/>
        <v>0</v>
      </c>
      <c r="AU156" s="29">
        <f t="shared" si="79"/>
        <v>0</v>
      </c>
      <c r="AV156" s="55">
        <f t="shared" si="80"/>
        <v>0</v>
      </c>
      <c r="AW156" s="23"/>
      <c r="AX156" s="42">
        <f t="shared" si="81"/>
        <v>-1.1378285309575409E-2</v>
      </c>
      <c r="AY156" s="33">
        <f t="shared" si="82"/>
        <v>-1.1441357855265455E-2</v>
      </c>
      <c r="AZ156" s="33">
        <f t="shared" si="83"/>
        <v>4.9161936565260689E-3</v>
      </c>
      <c r="BA156" s="54"/>
      <c r="BB156" s="23"/>
      <c r="BC156" s="42">
        <f>(O156-(MAX($O$3:O156)))/(MAX($O$3:O156))</f>
        <v>-1.7867163881899302E-2</v>
      </c>
      <c r="BD156" s="33">
        <f>(P156-(MAX($P$3:P156)))/(MAX($P$3:P156))</f>
        <v>-1.6113650114340579E-2</v>
      </c>
      <c r="BE156" s="33">
        <f>(Q156-(MAX($Q$3:Q156)))/(MAX($Q$3:Q156))</f>
        <v>0</v>
      </c>
      <c r="BF156" s="41">
        <f>(R156-(MAX($R$3:R156)))/(MAX($R$3:R156))</f>
        <v>0</v>
      </c>
      <c r="BG156" s="23"/>
      <c r="BH156" s="42">
        <f t="shared" si="84"/>
        <v>0</v>
      </c>
      <c r="BI156" s="33">
        <f t="shared" si="85"/>
        <v>0</v>
      </c>
      <c r="BJ156" s="33">
        <f t="shared" si="94"/>
        <v>0</v>
      </c>
      <c r="BK156" s="41">
        <f t="shared" si="86"/>
        <v>0</v>
      </c>
      <c r="BL156" s="23"/>
      <c r="BM156" s="36">
        <f t="shared" si="97"/>
        <v>1129.0436910503449</v>
      </c>
      <c r="BN156" s="35">
        <f t="shared" si="97"/>
        <v>1153.6424208120993</v>
      </c>
      <c r="BO156" s="35">
        <f t="shared" si="97"/>
        <v>1218.3883620924805</v>
      </c>
      <c r="BP156" s="37">
        <f t="shared" si="97"/>
        <v>891.0870309619612</v>
      </c>
      <c r="BQ156" s="23"/>
      <c r="BR156" s="42">
        <f t="shared" si="88"/>
        <v>0</v>
      </c>
      <c r="BS156" s="33">
        <f t="shared" si="89"/>
        <v>0</v>
      </c>
      <c r="BT156" s="33">
        <f t="shared" si="95"/>
        <v>0</v>
      </c>
      <c r="BU156" s="41">
        <f t="shared" si="90"/>
        <v>0</v>
      </c>
      <c r="BV156" s="23"/>
      <c r="BW156" s="36">
        <f t="shared" si="98"/>
        <v>33.89907786862905</v>
      </c>
      <c r="BX156" s="35">
        <f t="shared" si="98"/>
        <v>34.221080369261301</v>
      </c>
      <c r="BY156" s="35">
        <f t="shared" si="98"/>
        <v>36.166112030422816</v>
      </c>
      <c r="BZ156" s="37">
        <f t="shared" si="98"/>
        <v>36.180955259998939</v>
      </c>
    </row>
    <row r="157" spans="1:78" s="64" customFormat="1" outlineLevel="1">
      <c r="A157"/>
      <c r="B157" s="23"/>
      <c r="C157" s="91"/>
      <c r="D157" s="91"/>
      <c r="E157" s="91"/>
      <c r="F157" s="91"/>
      <c r="G157" s="174"/>
      <c r="H157" s="166">
        <f t="shared" si="92"/>
        <v>42185</v>
      </c>
      <c r="I157" s="101"/>
      <c r="J157" s="102">
        <f t="shared" si="96"/>
        <v>-3.9428736437251422E-3</v>
      </c>
      <c r="K157" s="103">
        <f t="shared" si="96"/>
        <v>-3.303502874434705E-3</v>
      </c>
      <c r="L157" s="103">
        <f t="shared" si="96"/>
        <v>-1.3183645253919463E-2</v>
      </c>
      <c r="M157" s="104">
        <f t="shared" si="93"/>
        <v>-1.935803044324802E-2</v>
      </c>
      <c r="N157" s="100"/>
      <c r="O157" s="231">
        <v>38908.86</v>
      </c>
      <c r="P157" s="238">
        <v>40163.5</v>
      </c>
      <c r="Q157" s="238">
        <v>43596.54</v>
      </c>
      <c r="R157" s="350">
        <v>32330.03</v>
      </c>
      <c r="S157" s="100"/>
      <c r="T157" s="105">
        <f t="shared" si="72"/>
        <v>2.8908860000000001</v>
      </c>
      <c r="U157" s="106">
        <f t="shared" si="73"/>
        <v>3.0163500000000001</v>
      </c>
      <c r="V157" s="106">
        <f t="shared" si="73"/>
        <v>3.3596539999999999</v>
      </c>
      <c r="W157" s="107">
        <f t="shared" si="74"/>
        <v>2.2330030000000001</v>
      </c>
      <c r="X157" s="100"/>
      <c r="Y157" s="102">
        <f>(O157-O154)/O154</f>
        <v>1.6599457484204484E-2</v>
      </c>
      <c r="Z157" s="103">
        <f>(P157-P154)/P154</f>
        <v>1.7341166380311114E-2</v>
      </c>
      <c r="AA157" s="103">
        <f>(Q157-Q154)/Q154</f>
        <v>-1.0616967858612337E-2</v>
      </c>
      <c r="AB157" s="104">
        <f>(R157-R154)/R154</f>
        <v>2.7806744213311942E-3</v>
      </c>
      <c r="AC157" s="100"/>
      <c r="AD157" s="102"/>
      <c r="AE157" s="103"/>
      <c r="AF157" s="103"/>
      <c r="AG157" s="104"/>
      <c r="AH157" s="99"/>
      <c r="AI157" s="102">
        <f t="shared" si="75"/>
        <v>-3.9428736437251422E-3</v>
      </c>
      <c r="AJ157" s="103">
        <f t="shared" si="75"/>
        <v>-3.303502874434705E-3</v>
      </c>
      <c r="AK157" s="103">
        <f t="shared" si="75"/>
        <v>-1.3183645253919463E-2</v>
      </c>
      <c r="AL157" s="104">
        <f t="shared" si="75"/>
        <v>-1.935803044324802E-2</v>
      </c>
      <c r="AM157" s="103"/>
      <c r="AN157" s="102">
        <f t="shared" si="76"/>
        <v>-3.9428736437251422E-3</v>
      </c>
      <c r="AO157" s="103">
        <f t="shared" si="76"/>
        <v>-3.303502874434705E-3</v>
      </c>
      <c r="AP157" s="103">
        <f t="shared" si="76"/>
        <v>-1.3183645253919463E-2</v>
      </c>
      <c r="AQ157" s="104">
        <f t="shared" si="76"/>
        <v>-1.935803044324802E-2</v>
      </c>
      <c r="AR157" s="99"/>
      <c r="AS157" s="108">
        <f t="shared" si="77"/>
        <v>0.1554625257038238</v>
      </c>
      <c r="AT157" s="109">
        <f t="shared" si="78"/>
        <v>0.10913131241398359</v>
      </c>
      <c r="AU157" s="109">
        <f t="shared" si="79"/>
        <v>1.7380850218119317</v>
      </c>
      <c r="AV157" s="110">
        <f t="shared" si="80"/>
        <v>3.7473334264171712</v>
      </c>
      <c r="AW157" s="99"/>
      <c r="AX157" s="102">
        <f t="shared" si="81"/>
        <v>1.5415156799522878E-2</v>
      </c>
      <c r="AY157" s="103">
        <f t="shared" si="82"/>
        <v>1.6054527568813315E-2</v>
      </c>
      <c r="AZ157" s="103">
        <f t="shared" si="83"/>
        <v>6.1743851893285573E-3</v>
      </c>
      <c r="BA157" s="111"/>
      <c r="BB157" s="99"/>
      <c r="BC157" s="102">
        <f>(O157-(MAX($O$3:O157)))/(MAX($O$3:O157))</f>
        <v>-2.1739589556066356E-2</v>
      </c>
      <c r="BD157" s="103">
        <f>(P157-(MAX($P$3:P157)))/(MAX($P$3:P157))</f>
        <v>-1.9363921499304916E-2</v>
      </c>
      <c r="BE157" s="103">
        <f>(Q157-(MAX($Q$3:Q157)))/(MAX($Q$3:Q157))</f>
        <v>-1.3183645253919449E-2</v>
      </c>
      <c r="BF157" s="104">
        <f>(R157-(MAX($R$3:R157)))/(MAX($R$3:R157))</f>
        <v>-1.9358030443248068E-2</v>
      </c>
      <c r="BG157" s="99"/>
      <c r="BH157" s="102">
        <f t="shared" si="84"/>
        <v>1.6599457484204484E-2</v>
      </c>
      <c r="BI157" s="103">
        <f t="shared" si="85"/>
        <v>1.7341166380311114E-2</v>
      </c>
      <c r="BJ157" s="103">
        <f t="shared" si="94"/>
        <v>-1.0616967858612337E-2</v>
      </c>
      <c r="BK157" s="104">
        <f t="shared" si="86"/>
        <v>2.7806744213311942E-3</v>
      </c>
      <c r="BL157" s="99"/>
      <c r="BM157" s="112">
        <f t="shared" si="97"/>
        <v>1147.7852037977445</v>
      </c>
      <c r="BN157" s="113">
        <f t="shared" si="97"/>
        <v>1173.6479259747869</v>
      </c>
      <c r="BO157" s="113">
        <f t="shared" si="97"/>
        <v>1205.4527720128374</v>
      </c>
      <c r="BP157" s="114">
        <f t="shared" si="97"/>
        <v>893.56485387613714</v>
      </c>
      <c r="BQ157" s="99"/>
      <c r="BR157" s="102">
        <f t="shared" si="88"/>
        <v>0</v>
      </c>
      <c r="BS157" s="103">
        <f t="shared" si="89"/>
        <v>0</v>
      </c>
      <c r="BT157" s="103">
        <f t="shared" si="95"/>
        <v>0</v>
      </c>
      <c r="BU157" s="104">
        <f t="shared" si="90"/>
        <v>0</v>
      </c>
      <c r="BV157" s="99"/>
      <c r="BW157" s="112">
        <f t="shared" si="98"/>
        <v>33.89907786862905</v>
      </c>
      <c r="BX157" s="113">
        <f t="shared" si="98"/>
        <v>34.221080369261301</v>
      </c>
      <c r="BY157" s="113">
        <f t="shared" si="98"/>
        <v>36.166112030422816</v>
      </c>
      <c r="BZ157" s="114">
        <f t="shared" si="98"/>
        <v>36.180955259998939</v>
      </c>
    </row>
    <row r="158" spans="1:78" outlineLevel="1">
      <c r="H158" s="167">
        <f t="shared" si="92"/>
        <v>42216</v>
      </c>
      <c r="I158" s="60"/>
      <c r="J158" s="42">
        <f t="shared" si="96"/>
        <v>-2.3750631604215644E-2</v>
      </c>
      <c r="K158" s="33">
        <f t="shared" si="96"/>
        <v>-2.3674231578423077E-2</v>
      </c>
      <c r="L158" s="33">
        <f t="shared" si="96"/>
        <v>1.3675397176013959E-3</v>
      </c>
      <c r="M158" s="41">
        <f t="shared" si="93"/>
        <v>2.0951109541191171E-2</v>
      </c>
      <c r="N158" s="24"/>
      <c r="O158" s="232">
        <v>37984.75</v>
      </c>
      <c r="P158" s="239">
        <v>39212.660000000003</v>
      </c>
      <c r="Q158" s="239">
        <v>43656.160000000003</v>
      </c>
      <c r="R158" s="351">
        <v>33007.379999999997</v>
      </c>
      <c r="S158" s="24"/>
      <c r="T158" s="59">
        <f t="shared" si="72"/>
        <v>2.7984749999999998</v>
      </c>
      <c r="U158" s="58">
        <f t="shared" si="73"/>
        <v>2.9212660000000001</v>
      </c>
      <c r="V158" s="58">
        <f t="shared" si="73"/>
        <v>3.3656160000000002</v>
      </c>
      <c r="W158" s="57">
        <f t="shared" si="74"/>
        <v>2.3007379999999999</v>
      </c>
      <c r="X158" s="24"/>
      <c r="Y158" s="42"/>
      <c r="Z158" s="33"/>
      <c r="AA158" s="33"/>
      <c r="AB158" s="41"/>
      <c r="AC158" s="24"/>
      <c r="AD158" s="42"/>
      <c r="AE158" s="33"/>
      <c r="AF158" s="33"/>
      <c r="AG158" s="41"/>
      <c r="AH158" s="23"/>
      <c r="AI158" s="42">
        <f t="shared" si="75"/>
        <v>-2.3750631604215644E-2</v>
      </c>
      <c r="AJ158" s="33">
        <f t="shared" si="75"/>
        <v>-2.3674231578423077E-2</v>
      </c>
      <c r="AK158" s="33">
        <f t="shared" si="75"/>
        <v>1.3675397176013959E-3</v>
      </c>
      <c r="AL158" s="41">
        <f t="shared" si="75"/>
        <v>2.0951109541191171E-2</v>
      </c>
      <c r="AM158" s="33"/>
      <c r="AN158" s="42">
        <f t="shared" si="76"/>
        <v>-2.3750631604215644E-2</v>
      </c>
      <c r="AO158" s="33">
        <f t="shared" si="76"/>
        <v>-2.3674231578423077E-2</v>
      </c>
      <c r="AP158" s="33">
        <f t="shared" si="76"/>
        <v>0</v>
      </c>
      <c r="AQ158" s="41">
        <f t="shared" si="76"/>
        <v>0</v>
      </c>
      <c r="AR158" s="23"/>
      <c r="AS158" s="56">
        <f t="shared" si="77"/>
        <v>5.6409250159916695</v>
      </c>
      <c r="AT158" s="29">
        <f t="shared" si="78"/>
        <v>5.6046924082880443</v>
      </c>
      <c r="AU158" s="29">
        <f t="shared" si="79"/>
        <v>0</v>
      </c>
      <c r="AV158" s="55">
        <f t="shared" si="80"/>
        <v>0</v>
      </c>
      <c r="AW158" s="23"/>
      <c r="AX158" s="42">
        <f t="shared" si="81"/>
        <v>-4.4701741145406815E-2</v>
      </c>
      <c r="AY158" s="33">
        <f t="shared" si="82"/>
        <v>-4.4625341119614248E-2</v>
      </c>
      <c r="AZ158" s="33">
        <f t="shared" si="83"/>
        <v>-1.9583569823589775E-2</v>
      </c>
      <c r="BA158" s="54"/>
      <c r="BB158" s="23"/>
      <c r="BC158" s="42">
        <f>(O158-(MAX($O$3:O158)))/(MAX($O$3:O158))</f>
        <v>-4.4973892177508981E-2</v>
      </c>
      <c r="BD158" s="33">
        <f>(P158-(MAX($P$3:P158)))/(MAX($P$3:P158))</f>
        <v>-4.2579727115887075E-2</v>
      </c>
      <c r="BE158" s="33">
        <f>(Q158-(MAX($Q$3:Q158)))/(MAX($Q$3:Q158))</f>
        <v>-1.183413469482545E-2</v>
      </c>
      <c r="BF158" s="41">
        <f>(R158-(MAX($R$3:R158)))/(MAX($R$3:R158))</f>
        <v>0</v>
      </c>
      <c r="BG158" s="23"/>
      <c r="BH158" s="42">
        <f t="shared" si="84"/>
        <v>0</v>
      </c>
      <c r="BI158" s="33">
        <f t="shared" si="85"/>
        <v>0</v>
      </c>
      <c r="BJ158" s="33">
        <f t="shared" si="94"/>
        <v>0</v>
      </c>
      <c r="BK158" s="41">
        <f t="shared" si="86"/>
        <v>0</v>
      </c>
      <c r="BL158" s="23"/>
      <c r="BM158" s="36">
        <f t="shared" si="97"/>
        <v>1147.7852037977445</v>
      </c>
      <c r="BN158" s="35">
        <f t="shared" si="97"/>
        <v>1173.6479259747869</v>
      </c>
      <c r="BO158" s="35">
        <f t="shared" si="97"/>
        <v>1205.4527720128374</v>
      </c>
      <c r="BP158" s="37">
        <f t="shared" si="97"/>
        <v>893.56485387613714</v>
      </c>
      <c r="BQ158" s="23"/>
      <c r="BR158" s="42">
        <f t="shared" si="88"/>
        <v>0</v>
      </c>
      <c r="BS158" s="33">
        <f t="shared" si="89"/>
        <v>0</v>
      </c>
      <c r="BT158" s="33">
        <f t="shared" si="95"/>
        <v>0</v>
      </c>
      <c r="BU158" s="41">
        <f t="shared" si="90"/>
        <v>0</v>
      </c>
      <c r="BV158" s="23"/>
      <c r="BW158" s="36">
        <f t="shared" si="98"/>
        <v>33.89907786862905</v>
      </c>
      <c r="BX158" s="35">
        <f t="shared" si="98"/>
        <v>34.221080369261301</v>
      </c>
      <c r="BY158" s="35">
        <f t="shared" si="98"/>
        <v>36.166112030422816</v>
      </c>
      <c r="BZ158" s="37">
        <f t="shared" si="98"/>
        <v>36.180955259998939</v>
      </c>
    </row>
    <row r="159" spans="1:78" outlineLevel="1">
      <c r="C159" s="73"/>
      <c r="H159" s="167">
        <f t="shared" si="92"/>
        <v>42247</v>
      </c>
      <c r="I159" s="60"/>
      <c r="J159" s="42">
        <f t="shared" si="96"/>
        <v>-5.8286812470794258E-2</v>
      </c>
      <c r="K159" s="33">
        <f t="shared" si="96"/>
        <v>-5.8196000985396124E-2</v>
      </c>
      <c r="L159" s="33">
        <f t="shared" si="96"/>
        <v>-5.5797623977922095E-2</v>
      </c>
      <c r="M159" s="41">
        <f t="shared" si="93"/>
        <v>-6.0333779900131446E-2</v>
      </c>
      <c r="N159" s="24"/>
      <c r="O159" s="232">
        <v>35770.74</v>
      </c>
      <c r="P159" s="239">
        <v>36930.639999999999</v>
      </c>
      <c r="Q159" s="239">
        <v>41220.25</v>
      </c>
      <c r="R159" s="351">
        <v>31015.919999999998</v>
      </c>
      <c r="S159" s="24"/>
      <c r="T159" s="59">
        <f t="shared" si="72"/>
        <v>2.5770739999999996</v>
      </c>
      <c r="U159" s="58">
        <f t="shared" si="73"/>
        <v>2.6930640000000001</v>
      </c>
      <c r="V159" s="58">
        <f t="shared" si="73"/>
        <v>3.1220249999999998</v>
      </c>
      <c r="W159" s="57">
        <f t="shared" si="74"/>
        <v>2.1015919999999997</v>
      </c>
      <c r="X159" s="24"/>
      <c r="Y159" s="42"/>
      <c r="Z159" s="33"/>
      <c r="AA159" s="33"/>
      <c r="AB159" s="41"/>
      <c r="AC159" s="24"/>
      <c r="AD159" s="42"/>
      <c r="AE159" s="33"/>
      <c r="AF159" s="33"/>
      <c r="AG159" s="41"/>
      <c r="AH159" s="23"/>
      <c r="AI159" s="42">
        <f t="shared" si="75"/>
        <v>-5.8286812470794258E-2</v>
      </c>
      <c r="AJ159" s="33">
        <f t="shared" si="75"/>
        <v>-5.8196000985396124E-2</v>
      </c>
      <c r="AK159" s="33">
        <f t="shared" si="75"/>
        <v>-5.5797623977922095E-2</v>
      </c>
      <c r="AL159" s="41">
        <f t="shared" si="75"/>
        <v>-6.0333779900131446E-2</v>
      </c>
      <c r="AM159" s="33"/>
      <c r="AN159" s="42">
        <f t="shared" si="76"/>
        <v>-5.8286812470794258E-2</v>
      </c>
      <c r="AO159" s="33">
        <f t="shared" si="76"/>
        <v>-5.8196000985396124E-2</v>
      </c>
      <c r="AP159" s="33">
        <f t="shared" si="76"/>
        <v>-5.5797623977922095E-2</v>
      </c>
      <c r="AQ159" s="41">
        <f t="shared" si="76"/>
        <v>-6.0333779900131446E-2</v>
      </c>
      <c r="AR159" s="23"/>
      <c r="AS159" s="56">
        <f t="shared" si="77"/>
        <v>33.973525080055367</v>
      </c>
      <c r="AT159" s="29">
        <f t="shared" si="78"/>
        <v>33.867745306922266</v>
      </c>
      <c r="AU159" s="29">
        <f t="shared" si="79"/>
        <v>31.133748415815866</v>
      </c>
      <c r="AV159" s="55">
        <f t="shared" si="80"/>
        <v>36.401649970375061</v>
      </c>
      <c r="AW159" s="23"/>
      <c r="AX159" s="42">
        <f t="shared" si="81"/>
        <v>2.0469674293371876E-3</v>
      </c>
      <c r="AY159" s="33">
        <f t="shared" si="82"/>
        <v>2.1377789147353221E-3</v>
      </c>
      <c r="AZ159" s="33">
        <f t="shared" si="83"/>
        <v>4.5361559222093506E-3</v>
      </c>
      <c r="BA159" s="54"/>
      <c r="BB159" s="23"/>
      <c r="BC159" s="42">
        <f>(O159-(MAX($O$3:O159)))/(MAX($O$3:O159))</f>
        <v>-0.10063931982887105</v>
      </c>
      <c r="BD159" s="33">
        <f>(P159-(MAX($P$3:P159)))/(MAX($P$3:P159))</f>
        <v>-9.8297758260089158E-2</v>
      </c>
      <c r="BE159" s="33">
        <f>(Q159-(MAX($Q$3:Q159)))/(MAX($Q$3:Q159))</f>
        <v>-6.6971442074941587E-2</v>
      </c>
      <c r="BF159" s="41">
        <f>(R159-(MAX($R$3:R159)))/(MAX($R$3:R159))</f>
        <v>-6.0333779900131404E-2</v>
      </c>
      <c r="BG159" s="23"/>
      <c r="BH159" s="42">
        <f t="shared" si="84"/>
        <v>0</v>
      </c>
      <c r="BI159" s="33">
        <f t="shared" si="85"/>
        <v>0</v>
      </c>
      <c r="BJ159" s="33">
        <f t="shared" si="94"/>
        <v>0</v>
      </c>
      <c r="BK159" s="41">
        <f t="shared" si="86"/>
        <v>0</v>
      </c>
      <c r="BL159" s="23"/>
      <c r="BM159" s="36">
        <f t="shared" si="97"/>
        <v>1147.7852037977445</v>
      </c>
      <c r="BN159" s="35">
        <f t="shared" si="97"/>
        <v>1173.6479259747869</v>
      </c>
      <c r="BO159" s="35">
        <f t="shared" si="97"/>
        <v>1205.4527720128374</v>
      </c>
      <c r="BP159" s="37">
        <f t="shared" si="97"/>
        <v>893.56485387613714</v>
      </c>
      <c r="BQ159" s="23"/>
      <c r="BR159" s="42">
        <f t="shared" si="88"/>
        <v>0</v>
      </c>
      <c r="BS159" s="33">
        <f t="shared" si="89"/>
        <v>0</v>
      </c>
      <c r="BT159" s="33">
        <f t="shared" si="95"/>
        <v>0</v>
      </c>
      <c r="BU159" s="41">
        <f t="shared" si="90"/>
        <v>0</v>
      </c>
      <c r="BV159" s="23"/>
      <c r="BW159" s="36">
        <f t="shared" si="98"/>
        <v>33.89907786862905</v>
      </c>
      <c r="BX159" s="35">
        <f t="shared" si="98"/>
        <v>34.221080369261301</v>
      </c>
      <c r="BY159" s="35">
        <f t="shared" si="98"/>
        <v>36.166112030422816</v>
      </c>
      <c r="BZ159" s="37">
        <f t="shared" si="98"/>
        <v>36.180955259998939</v>
      </c>
    </row>
    <row r="160" spans="1:78" s="64" customFormat="1" outlineLevel="1">
      <c r="A160"/>
      <c r="B160" s="23"/>
      <c r="C160" s="91"/>
      <c r="D160" s="91"/>
      <c r="E160" s="91"/>
      <c r="F160" s="91"/>
      <c r="G160" s="174"/>
      <c r="H160" s="166">
        <f t="shared" si="92"/>
        <v>42277</v>
      </c>
      <c r="I160" s="101"/>
      <c r="J160" s="102">
        <f t="shared" si="96"/>
        <v>-3.4445750912617479E-2</v>
      </c>
      <c r="K160" s="103">
        <f t="shared" si="96"/>
        <v>-3.39856011160381E-2</v>
      </c>
      <c r="L160" s="103">
        <f t="shared" si="96"/>
        <v>-3.2206257846568165E-2</v>
      </c>
      <c r="M160" s="104">
        <f t="shared" si="93"/>
        <v>-2.4743422087753597E-2</v>
      </c>
      <c r="N160" s="100"/>
      <c r="O160" s="231">
        <v>34538.589999999997</v>
      </c>
      <c r="P160" s="238">
        <v>35675.53</v>
      </c>
      <c r="Q160" s="238">
        <v>39892.699999999997</v>
      </c>
      <c r="R160" s="350">
        <v>30248.48</v>
      </c>
      <c r="S160" s="100"/>
      <c r="T160" s="105">
        <f t="shared" si="72"/>
        <v>2.4538589999999996</v>
      </c>
      <c r="U160" s="106">
        <f t="shared" si="73"/>
        <v>2.5675529999999998</v>
      </c>
      <c r="V160" s="106">
        <f t="shared" si="73"/>
        <v>2.9892699999999999</v>
      </c>
      <c r="W160" s="107">
        <f t="shared" si="74"/>
        <v>2.024848</v>
      </c>
      <c r="X160" s="100"/>
      <c r="Y160" s="102">
        <f>(O160-O157)/O157</f>
        <v>-0.11232068994054321</v>
      </c>
      <c r="Z160" s="103">
        <f>(P160-P157)/P157</f>
        <v>-0.11174250252094567</v>
      </c>
      <c r="AA160" s="103">
        <f>(Q160-Q157)/Q157</f>
        <v>-8.4957200731984775E-2</v>
      </c>
      <c r="AB160" s="104">
        <f>(R160-R157)/R157</f>
        <v>-6.4384412881769659E-2</v>
      </c>
      <c r="AC160" s="100"/>
      <c r="AD160" s="102"/>
      <c r="AE160" s="103"/>
      <c r="AF160" s="103"/>
      <c r="AG160" s="104"/>
      <c r="AH160" s="99"/>
      <c r="AI160" s="102">
        <f t="shared" si="75"/>
        <v>-3.4445750912617479E-2</v>
      </c>
      <c r="AJ160" s="103">
        <f t="shared" si="75"/>
        <v>-3.39856011160381E-2</v>
      </c>
      <c r="AK160" s="103">
        <f t="shared" si="75"/>
        <v>-3.2206257846568165E-2</v>
      </c>
      <c r="AL160" s="104">
        <f t="shared" si="75"/>
        <v>-2.4743422087753597E-2</v>
      </c>
      <c r="AM160" s="103"/>
      <c r="AN160" s="102">
        <f t="shared" si="76"/>
        <v>-3.4445750912617479E-2</v>
      </c>
      <c r="AO160" s="103">
        <f t="shared" si="76"/>
        <v>-3.39856011160381E-2</v>
      </c>
      <c r="AP160" s="103">
        <f t="shared" si="76"/>
        <v>-3.2206257846568165E-2</v>
      </c>
      <c r="AQ160" s="104">
        <f t="shared" si="76"/>
        <v>-2.4743422087753597E-2</v>
      </c>
      <c r="AR160" s="99"/>
      <c r="AS160" s="108">
        <f t="shared" si="77"/>
        <v>11.865097559340878</v>
      </c>
      <c r="AT160" s="109">
        <f t="shared" si="78"/>
        <v>11.550210832184501</v>
      </c>
      <c r="AU160" s="109">
        <f t="shared" si="79"/>
        <v>10.372430444796334</v>
      </c>
      <c r="AV160" s="110">
        <f t="shared" si="80"/>
        <v>6.1223693661273257</v>
      </c>
      <c r="AW160" s="99"/>
      <c r="AX160" s="102">
        <f t="shared" si="81"/>
        <v>-9.7023288248638817E-3</v>
      </c>
      <c r="AY160" s="103">
        <f t="shared" si="82"/>
        <v>-9.2421790282845029E-3</v>
      </c>
      <c r="AZ160" s="103">
        <f t="shared" si="83"/>
        <v>-7.4628357588145677E-3</v>
      </c>
      <c r="BA160" s="111"/>
      <c r="BB160" s="99"/>
      <c r="BC160" s="102">
        <f>(O160-(MAX($O$3:O160)))/(MAX($O$3:O160))</f>
        <v>-0.13161847379864797</v>
      </c>
      <c r="BD160" s="103">
        <f>(P160-(MAX($P$3:P160)))/(MAX($P$3:P160))</f>
        <v>-0.1289426509732991</v>
      </c>
      <c r="BE160" s="103">
        <f>(Q160-(MAX($Q$3:Q160)))/(MAX($Q$3:Q160))</f>
        <v>-9.7020800389687717E-2</v>
      </c>
      <c r="BF160" s="104">
        <f>(R160-(MAX($R$3:R160)))/(MAX($R$3:R160))</f>
        <v>-8.3584337805666431E-2</v>
      </c>
      <c r="BG160" s="99"/>
      <c r="BH160" s="102">
        <f t="shared" si="84"/>
        <v>0</v>
      </c>
      <c r="BI160" s="103">
        <f t="shared" si="85"/>
        <v>0</v>
      </c>
      <c r="BJ160" s="103">
        <f t="shared" si="94"/>
        <v>0</v>
      </c>
      <c r="BK160" s="104">
        <f t="shared" si="86"/>
        <v>0</v>
      </c>
      <c r="BL160" s="99"/>
      <c r="BM160" s="112">
        <f t="shared" si="97"/>
        <v>1147.7852037977445</v>
      </c>
      <c r="BN160" s="113">
        <f t="shared" si="97"/>
        <v>1173.6479259747869</v>
      </c>
      <c r="BO160" s="113">
        <f t="shared" si="97"/>
        <v>1205.4527720128374</v>
      </c>
      <c r="BP160" s="114">
        <f t="shared" si="97"/>
        <v>893.56485387613714</v>
      </c>
      <c r="BQ160" s="99"/>
      <c r="BR160" s="102">
        <f t="shared" si="88"/>
        <v>-0.11232068994054321</v>
      </c>
      <c r="BS160" s="103">
        <f t="shared" si="89"/>
        <v>-0.11174250252094567</v>
      </c>
      <c r="BT160" s="103">
        <f t="shared" si="95"/>
        <v>-8.4957200731984775E-2</v>
      </c>
      <c r="BU160" s="104">
        <f t="shared" si="90"/>
        <v>-6.4384412881769659E-2</v>
      </c>
      <c r="BV160" s="99"/>
      <c r="BW160" s="112">
        <f t="shared" si="98"/>
        <v>30.091510054076434</v>
      </c>
      <c r="BX160" s="113">
        <f t="shared" si="98"/>
        <v>30.397131209829638</v>
      </c>
      <c r="BY160" s="113">
        <f t="shared" si="98"/>
        <v>33.093540390958736</v>
      </c>
      <c r="BZ160" s="114">
        <f t="shared" si="98"/>
        <v>33.851465698082329</v>
      </c>
    </row>
    <row r="161" spans="1:78" outlineLevel="1">
      <c r="H161" s="167">
        <f t="shared" si="92"/>
        <v>42308</v>
      </c>
      <c r="I161" s="60"/>
      <c r="J161" s="42">
        <f t="shared" si="96"/>
        <v>5.8528446007784396E-2</v>
      </c>
      <c r="K161" s="33">
        <f t="shared" si="96"/>
        <v>5.8635428821940394E-2</v>
      </c>
      <c r="L161" s="33">
        <f t="shared" si="96"/>
        <v>5.6338377698175401E-2</v>
      </c>
      <c r="M161" s="41">
        <f t="shared" si="93"/>
        <v>8.4353990679862267E-2</v>
      </c>
      <c r="N161" s="24"/>
      <c r="O161" s="232">
        <v>36560.080000000002</v>
      </c>
      <c r="P161" s="239">
        <v>37767.379999999997</v>
      </c>
      <c r="Q161" s="239">
        <v>42140.19</v>
      </c>
      <c r="R161" s="351">
        <v>32800.06</v>
      </c>
      <c r="S161" s="24"/>
      <c r="T161" s="59">
        <f t="shared" si="72"/>
        <v>2.6560080000000004</v>
      </c>
      <c r="U161" s="58">
        <f t="shared" si="73"/>
        <v>2.7767379999999999</v>
      </c>
      <c r="V161" s="58">
        <f t="shared" si="73"/>
        <v>3.2140190000000004</v>
      </c>
      <c r="W161" s="57">
        <f t="shared" si="74"/>
        <v>2.2800059999999998</v>
      </c>
      <c r="X161" s="24"/>
      <c r="Y161" s="42"/>
      <c r="Z161" s="33"/>
      <c r="AA161" s="33"/>
      <c r="AB161" s="41"/>
      <c r="AC161" s="24"/>
      <c r="AD161" s="42"/>
      <c r="AE161" s="33"/>
      <c r="AF161" s="33"/>
      <c r="AG161" s="41"/>
      <c r="AH161" s="23"/>
      <c r="AI161" s="42">
        <f t="shared" si="75"/>
        <v>5.8528446007784396E-2</v>
      </c>
      <c r="AJ161" s="33">
        <f t="shared" si="75"/>
        <v>5.8635428821940394E-2</v>
      </c>
      <c r="AK161" s="33">
        <f t="shared" si="75"/>
        <v>5.6338377698175401E-2</v>
      </c>
      <c r="AL161" s="41">
        <f t="shared" si="75"/>
        <v>8.4353990679862267E-2</v>
      </c>
      <c r="AM161" s="33"/>
      <c r="AN161" s="42">
        <f t="shared" si="76"/>
        <v>0</v>
      </c>
      <c r="AO161" s="33">
        <f t="shared" si="76"/>
        <v>0</v>
      </c>
      <c r="AP161" s="33">
        <f t="shared" si="76"/>
        <v>0</v>
      </c>
      <c r="AQ161" s="41">
        <f t="shared" si="76"/>
        <v>0</v>
      </c>
      <c r="AR161" s="23"/>
      <c r="AS161" s="56">
        <f t="shared" si="77"/>
        <v>0</v>
      </c>
      <c r="AT161" s="29">
        <f t="shared" si="78"/>
        <v>0</v>
      </c>
      <c r="AU161" s="29">
        <f t="shared" si="79"/>
        <v>0</v>
      </c>
      <c r="AV161" s="55">
        <f t="shared" si="80"/>
        <v>0</v>
      </c>
      <c r="AW161" s="23"/>
      <c r="AX161" s="42">
        <f t="shared" si="81"/>
        <v>-2.5825544672077871E-2</v>
      </c>
      <c r="AY161" s="33">
        <f t="shared" si="82"/>
        <v>-2.5718561857921873E-2</v>
      </c>
      <c r="AZ161" s="33">
        <f t="shared" si="83"/>
        <v>-2.8015612981686866E-2</v>
      </c>
      <c r="BA161" s="54"/>
      <c r="BB161" s="23"/>
      <c r="BC161" s="42">
        <f>(O161-(MAX($O$3:O161)))/(MAX($O$3:O161))</f>
        <v>-8.079345252821464E-2</v>
      </c>
      <c r="BD161" s="33">
        <f>(P161-(MAX($P$3:P161)))/(MAX($P$3:P161))</f>
        <v>-7.7867829784615913E-2</v>
      </c>
      <c r="BE161" s="33">
        <f>(Q161-(MAX($Q$3:Q161)))/(MAX($Q$3:Q161))</f>
        <v>-4.6148417188445742E-2</v>
      </c>
      <c r="BF161" s="41">
        <f>(R161-(MAX($R$3:R161)))/(MAX($R$3:R161))</f>
        <v>-6.2810195780458713E-3</v>
      </c>
      <c r="BG161" s="23"/>
      <c r="BH161" s="42">
        <f t="shared" si="84"/>
        <v>0</v>
      </c>
      <c r="BI161" s="33">
        <f t="shared" si="85"/>
        <v>0</v>
      </c>
      <c r="BJ161" s="33">
        <f t="shared" si="94"/>
        <v>0</v>
      </c>
      <c r="BK161" s="41">
        <f t="shared" si="86"/>
        <v>0</v>
      </c>
      <c r="BL161" s="23"/>
      <c r="BM161" s="36">
        <f t="shared" si="97"/>
        <v>1147.7852037977445</v>
      </c>
      <c r="BN161" s="35">
        <f t="shared" si="97"/>
        <v>1173.6479259747869</v>
      </c>
      <c r="BO161" s="35">
        <f t="shared" si="97"/>
        <v>1205.4527720128374</v>
      </c>
      <c r="BP161" s="37">
        <f t="shared" si="97"/>
        <v>893.56485387613714</v>
      </c>
      <c r="BQ161" s="23"/>
      <c r="BR161" s="42">
        <f t="shared" si="88"/>
        <v>0</v>
      </c>
      <c r="BS161" s="33">
        <f t="shared" si="89"/>
        <v>0</v>
      </c>
      <c r="BT161" s="33">
        <f t="shared" si="95"/>
        <v>0</v>
      </c>
      <c r="BU161" s="41">
        <f t="shared" si="90"/>
        <v>0</v>
      </c>
      <c r="BV161" s="23"/>
      <c r="BW161" s="36">
        <f t="shared" si="98"/>
        <v>30.091510054076434</v>
      </c>
      <c r="BX161" s="35">
        <f t="shared" si="98"/>
        <v>30.397131209829638</v>
      </c>
      <c r="BY161" s="35">
        <f t="shared" si="98"/>
        <v>33.093540390958736</v>
      </c>
      <c r="BZ161" s="37">
        <f t="shared" si="98"/>
        <v>33.851465698082329</v>
      </c>
    </row>
    <row r="162" spans="1:78" outlineLevel="1">
      <c r="H162" s="167">
        <f t="shared" si="92"/>
        <v>42338</v>
      </c>
      <c r="I162" s="60"/>
      <c r="J162" s="42">
        <f t="shared" si="96"/>
        <v>1.8978623679160478E-2</v>
      </c>
      <c r="K162" s="33">
        <f t="shared" si="96"/>
        <v>1.9799890805239917E-2</v>
      </c>
      <c r="L162" s="33">
        <f t="shared" si="96"/>
        <v>1.3536009211159161E-2</v>
      </c>
      <c r="M162" s="41">
        <f t="shared" si="93"/>
        <v>2.974079925463613E-3</v>
      </c>
      <c r="N162" s="24"/>
      <c r="O162" s="232">
        <v>37253.94</v>
      </c>
      <c r="P162" s="239">
        <v>38515.17</v>
      </c>
      <c r="Q162" s="239">
        <v>42710.6</v>
      </c>
      <c r="R162" s="351">
        <v>32897.61</v>
      </c>
      <c r="S162" s="24"/>
      <c r="T162" s="59">
        <f t="shared" si="72"/>
        <v>2.7253940000000001</v>
      </c>
      <c r="U162" s="58">
        <f t="shared" si="73"/>
        <v>2.8515169999999999</v>
      </c>
      <c r="V162" s="58">
        <f t="shared" si="73"/>
        <v>3.2710599999999999</v>
      </c>
      <c r="W162" s="57">
        <f t="shared" si="74"/>
        <v>2.2897609999999999</v>
      </c>
      <c r="X162" s="24"/>
      <c r="Y162" s="42"/>
      <c r="Z162" s="33"/>
      <c r="AA162" s="33"/>
      <c r="AB162" s="41"/>
      <c r="AC162" s="24"/>
      <c r="AD162" s="42"/>
      <c r="AE162" s="33"/>
      <c r="AF162" s="33"/>
      <c r="AG162" s="41"/>
      <c r="AH162" s="23"/>
      <c r="AI162" s="42">
        <f t="shared" si="75"/>
        <v>1.8978623679160478E-2</v>
      </c>
      <c r="AJ162" s="33">
        <f t="shared" si="75"/>
        <v>1.9799890805239917E-2</v>
      </c>
      <c r="AK162" s="33">
        <f t="shared" si="75"/>
        <v>1.3536009211159161E-2</v>
      </c>
      <c r="AL162" s="41">
        <f t="shared" si="75"/>
        <v>2.974079925463613E-3</v>
      </c>
      <c r="AM162" s="33"/>
      <c r="AN162" s="42">
        <f t="shared" si="76"/>
        <v>0</v>
      </c>
      <c r="AO162" s="33">
        <f t="shared" si="76"/>
        <v>0</v>
      </c>
      <c r="AP162" s="33">
        <f t="shared" si="76"/>
        <v>0</v>
      </c>
      <c r="AQ162" s="41">
        <f t="shared" si="76"/>
        <v>0</v>
      </c>
      <c r="AR162" s="23"/>
      <c r="AS162" s="56">
        <f t="shared" si="77"/>
        <v>0</v>
      </c>
      <c r="AT162" s="29">
        <f t="shared" si="78"/>
        <v>0</v>
      </c>
      <c r="AU162" s="29">
        <f t="shared" si="79"/>
        <v>0</v>
      </c>
      <c r="AV162" s="55">
        <f t="shared" si="80"/>
        <v>0</v>
      </c>
      <c r="AW162" s="23"/>
      <c r="AX162" s="42">
        <f t="shared" si="81"/>
        <v>1.6004543753696865E-2</v>
      </c>
      <c r="AY162" s="33">
        <f t="shared" si="82"/>
        <v>1.6825810879776304E-2</v>
      </c>
      <c r="AZ162" s="33">
        <f t="shared" si="83"/>
        <v>1.0561929285695548E-2</v>
      </c>
      <c r="BA162" s="54"/>
      <c r="BB162" s="23"/>
      <c r="BC162" s="42">
        <f>(O162-(MAX($O$3:O162)))/(MAX($O$3:O162))</f>
        <v>-6.3348177380327275E-2</v>
      </c>
      <c r="BD162" s="33">
        <f>(P162-(MAX($P$3:P162)))/(MAX($P$3:P162))</f>
        <v>-5.960971350635242E-2</v>
      </c>
      <c r="BE162" s="33">
        <f>(Q162-(MAX($Q$3:Q162)))/(MAX($Q$3:Q162))</f>
        <v>-3.3237073377429822E-2</v>
      </c>
      <c r="BF162" s="41">
        <f>(R162-(MAX($R$3:R162)))/(MAX($R$3:R162))</f>
        <v>-3.3256199068207415E-3</v>
      </c>
      <c r="BG162" s="23"/>
      <c r="BH162" s="42">
        <f t="shared" si="84"/>
        <v>0</v>
      </c>
      <c r="BI162" s="33">
        <f t="shared" si="85"/>
        <v>0</v>
      </c>
      <c r="BJ162" s="33">
        <f t="shared" si="94"/>
        <v>0</v>
      </c>
      <c r="BK162" s="41">
        <f t="shared" si="86"/>
        <v>0</v>
      </c>
      <c r="BL162" s="23"/>
      <c r="BM162" s="36">
        <f t="shared" si="97"/>
        <v>1147.7852037977445</v>
      </c>
      <c r="BN162" s="35">
        <f t="shared" si="97"/>
        <v>1173.6479259747869</v>
      </c>
      <c r="BO162" s="35">
        <f t="shared" si="97"/>
        <v>1205.4527720128374</v>
      </c>
      <c r="BP162" s="37">
        <f t="shared" si="97"/>
        <v>893.56485387613714</v>
      </c>
      <c r="BQ162" s="23"/>
      <c r="BR162" s="42">
        <f t="shared" si="88"/>
        <v>0</v>
      </c>
      <c r="BS162" s="33">
        <f t="shared" si="89"/>
        <v>0</v>
      </c>
      <c r="BT162" s="33">
        <f t="shared" si="95"/>
        <v>0</v>
      </c>
      <c r="BU162" s="41">
        <f t="shared" si="90"/>
        <v>0</v>
      </c>
      <c r="BV162" s="23"/>
      <c r="BW162" s="36">
        <f t="shared" si="98"/>
        <v>30.091510054076434</v>
      </c>
      <c r="BX162" s="35">
        <f t="shared" si="98"/>
        <v>30.397131209829638</v>
      </c>
      <c r="BY162" s="35">
        <f t="shared" si="98"/>
        <v>33.093540390958736</v>
      </c>
      <c r="BZ162" s="37">
        <f t="shared" si="98"/>
        <v>33.851465698082329</v>
      </c>
    </row>
    <row r="163" spans="1:78" s="40" customFormat="1" ht="15.75" outlineLevel="1" thickBot="1">
      <c r="A163"/>
      <c r="B163" s="23"/>
      <c r="C163" s="91"/>
      <c r="D163" s="91"/>
      <c r="E163" s="91"/>
      <c r="F163" s="91"/>
      <c r="G163" s="174"/>
      <c r="H163" s="168">
        <f t="shared" si="92"/>
        <v>42369</v>
      </c>
      <c r="I163" s="53"/>
      <c r="J163" s="45">
        <f t="shared" si="96"/>
        <v>-5.6560460450626349E-2</v>
      </c>
      <c r="K163" s="44">
        <f t="shared" si="96"/>
        <v>-5.5578620060614981E-2</v>
      </c>
      <c r="L163" s="44">
        <f t="shared" si="96"/>
        <v>-4.1670217697714396E-2</v>
      </c>
      <c r="M163" s="43">
        <f t="shared" si="93"/>
        <v>-1.5771966413365646E-2</v>
      </c>
      <c r="N163" s="38"/>
      <c r="O163" s="233">
        <v>35146.839999999997</v>
      </c>
      <c r="P163" s="240">
        <v>36374.550000000003</v>
      </c>
      <c r="Q163" s="240">
        <v>40930.839999999997</v>
      </c>
      <c r="R163" s="352">
        <v>32378.75</v>
      </c>
      <c r="S163" s="38"/>
      <c r="T163" s="52">
        <f t="shared" si="72"/>
        <v>2.5146839999999995</v>
      </c>
      <c r="U163" s="51">
        <f t="shared" si="73"/>
        <v>2.6374550000000001</v>
      </c>
      <c r="V163" s="51">
        <f t="shared" si="73"/>
        <v>3.0930839999999997</v>
      </c>
      <c r="W163" s="50">
        <f t="shared" si="74"/>
        <v>2.2378749999999998</v>
      </c>
      <c r="X163" s="38"/>
      <c r="Y163" s="45">
        <f>(O163-O160)/O160</f>
        <v>1.7610736280780429E-2</v>
      </c>
      <c r="Z163" s="44">
        <f>(P163-P160)/P160</f>
        <v>1.9593822432350805E-2</v>
      </c>
      <c r="AA163" s="44">
        <f>(Q163-Q160)/Q160</f>
        <v>2.6023307522428901E-2</v>
      </c>
      <c r="AB163" s="43">
        <f>(R163-R160)/R160</f>
        <v>7.042568750562013E-2</v>
      </c>
      <c r="AC163" s="38"/>
      <c r="AD163" s="181">
        <f>(O163-O151)/O151</f>
        <v>-8.2155152445147095E-2</v>
      </c>
      <c r="AE163" s="182">
        <f>(P163-P151)/P151</f>
        <v>-7.8189036560678715E-2</v>
      </c>
      <c r="AF163" s="182">
        <f>(Q163-Q151)/Q151</f>
        <v>-2.1753293777254962E-2</v>
      </c>
      <c r="AG163" s="183">
        <f>(R163-R151)/R151</f>
        <v>1.383826807945695E-2</v>
      </c>
      <c r="AH163" s="39"/>
      <c r="AI163" s="45">
        <f t="shared" si="75"/>
        <v>-5.6560460450626349E-2</v>
      </c>
      <c r="AJ163" s="44">
        <f t="shared" si="75"/>
        <v>-5.5578620060614981E-2</v>
      </c>
      <c r="AK163" s="44">
        <f t="shared" si="75"/>
        <v>-4.1670217697714396E-2</v>
      </c>
      <c r="AL163" s="43">
        <f t="shared" si="75"/>
        <v>-1.5771966413365646E-2</v>
      </c>
      <c r="AM163" s="44"/>
      <c r="AN163" s="45">
        <f t="shared" si="76"/>
        <v>-5.6560460450626349E-2</v>
      </c>
      <c r="AO163" s="44">
        <f t="shared" si="76"/>
        <v>-5.5578620060614981E-2</v>
      </c>
      <c r="AP163" s="44">
        <f t="shared" si="76"/>
        <v>-4.1670217697714396E-2</v>
      </c>
      <c r="AQ163" s="43">
        <f t="shared" si="76"/>
        <v>-1.5771966413365646E-2</v>
      </c>
      <c r="AR163" s="39"/>
      <c r="AS163" s="49">
        <f t="shared" si="77"/>
        <v>31.990856863868668</v>
      </c>
      <c r="AT163" s="48">
        <f t="shared" si="78"/>
        <v>30.889830078421941</v>
      </c>
      <c r="AU163" s="48">
        <f t="shared" si="79"/>
        <v>17.364070429749102</v>
      </c>
      <c r="AV163" s="47">
        <f t="shared" si="80"/>
        <v>2.4875492454433399</v>
      </c>
      <c r="AW163" s="39"/>
      <c r="AX163" s="45">
        <f t="shared" si="81"/>
        <v>-4.0788494037260703E-2</v>
      </c>
      <c r="AY163" s="44">
        <f t="shared" si="82"/>
        <v>-3.9806653647249335E-2</v>
      </c>
      <c r="AZ163" s="44">
        <f t="shared" si="83"/>
        <v>-2.589825128434875E-2</v>
      </c>
      <c r="BA163" s="46"/>
      <c r="BB163" s="39"/>
      <c r="BC163" s="45">
        <f>(O163-(MAX($O$3:O163)))/(MAX($O$3:O163))</f>
        <v>-0.11632563574961434</v>
      </c>
      <c r="BD163" s="44">
        <f>(P163-(MAX($P$3:P163)))/(MAX($P$3:P163))</f>
        <v>-0.11187530794807571</v>
      </c>
      <c r="BE163" s="44">
        <f>(Q163-(MAX($Q$3:Q163)))/(MAX($Q$3:Q163))</f>
        <v>-7.352229499187185E-2</v>
      </c>
      <c r="BF163" s="43">
        <f>(R163-(MAX($R$3:R163)))/(MAX($R$3:R163))</f>
        <v>-1.9045134754712353E-2</v>
      </c>
      <c r="BG163" s="39"/>
      <c r="BH163" s="45">
        <f t="shared" si="84"/>
        <v>1.7610736280780429E-2</v>
      </c>
      <c r="BI163" s="44">
        <f t="shared" si="85"/>
        <v>1.9593822432350805E-2</v>
      </c>
      <c r="BJ163" s="44">
        <f t="shared" si="94"/>
        <v>2.6023307522428901E-2</v>
      </c>
      <c r="BK163" s="43">
        <f t="shared" si="86"/>
        <v>7.042568750562013E-2</v>
      </c>
      <c r="BL163" s="39"/>
      <c r="BM163" s="63">
        <f t="shared" si="97"/>
        <v>1167.9985463288085</v>
      </c>
      <c r="BN163" s="62">
        <f t="shared" si="97"/>
        <v>1196.6441750344336</v>
      </c>
      <c r="BO163" s="62">
        <f t="shared" si="97"/>
        <v>1236.8226402026919</v>
      </c>
      <c r="BP163" s="61">
        <f t="shared" si="97"/>
        <v>956.49477304122308</v>
      </c>
      <c r="BQ163" s="39"/>
      <c r="BR163" s="45">
        <f t="shared" si="88"/>
        <v>0</v>
      </c>
      <c r="BS163" s="44">
        <f t="shared" si="89"/>
        <v>0</v>
      </c>
      <c r="BT163" s="44">
        <f t="shared" si="95"/>
        <v>0</v>
      </c>
      <c r="BU163" s="43">
        <f t="shared" si="90"/>
        <v>0</v>
      </c>
      <c r="BV163" s="39"/>
      <c r="BW163" s="63">
        <f t="shared" si="98"/>
        <v>30.091510054076434</v>
      </c>
      <c r="BX163" s="62">
        <f t="shared" si="98"/>
        <v>30.397131209829638</v>
      </c>
      <c r="BY163" s="62">
        <f t="shared" si="98"/>
        <v>33.093540390958736</v>
      </c>
      <c r="BZ163" s="61">
        <f t="shared" si="98"/>
        <v>33.851465698082329</v>
      </c>
    </row>
    <row r="164" spans="1:78" outlineLevel="1">
      <c r="H164" s="167">
        <f t="shared" si="92"/>
        <v>42400</v>
      </c>
      <c r="I164" s="60"/>
      <c r="J164" s="42">
        <f t="shared" si="96"/>
        <v>-6.99482513932973E-2</v>
      </c>
      <c r="K164" s="33">
        <f t="shared" si="96"/>
        <v>-7.2494642545406274E-2</v>
      </c>
      <c r="L164" s="33">
        <f t="shared" si="96"/>
        <v>-5.6909166779865683E-2</v>
      </c>
      <c r="M164" s="41">
        <f t="shared" si="93"/>
        <v>-4.962421341157397E-2</v>
      </c>
      <c r="N164" s="24"/>
      <c r="O164" s="232">
        <v>32688.38</v>
      </c>
      <c r="P164" s="239">
        <v>33737.589999999997</v>
      </c>
      <c r="Q164" s="239">
        <v>38601.5</v>
      </c>
      <c r="R164" s="351">
        <v>30771.98</v>
      </c>
      <c r="S164" s="24"/>
      <c r="T164" s="59">
        <f t="shared" si="72"/>
        <v>2.2688380000000001</v>
      </c>
      <c r="U164" s="58">
        <f t="shared" ref="U164:V179" si="99">(P164-$P$3)/$P$3</f>
        <v>2.3737589999999997</v>
      </c>
      <c r="V164" s="58">
        <f t="shared" si="99"/>
        <v>2.86015</v>
      </c>
      <c r="W164" s="57">
        <f t="shared" si="74"/>
        <v>2.0771980000000001</v>
      </c>
      <c r="X164" s="24"/>
      <c r="Y164" s="42"/>
      <c r="Z164" s="33"/>
      <c r="AA164" s="33"/>
      <c r="AB164" s="41"/>
      <c r="AC164" s="24"/>
      <c r="AD164" s="42"/>
      <c r="AE164" s="33"/>
      <c r="AF164" s="33"/>
      <c r="AG164" s="41"/>
      <c r="AH164" s="23"/>
      <c r="AI164" s="42">
        <f t="shared" ref="AI164:AL179" si="100">J164-0</f>
        <v>-6.99482513932973E-2</v>
      </c>
      <c r="AJ164" s="33">
        <f t="shared" si="100"/>
        <v>-7.2494642545406274E-2</v>
      </c>
      <c r="AK164" s="33">
        <f t="shared" si="100"/>
        <v>-5.6909166779865683E-2</v>
      </c>
      <c r="AL164" s="41">
        <f t="shared" si="100"/>
        <v>-4.962421341157397E-2</v>
      </c>
      <c r="AM164" s="33"/>
      <c r="AN164" s="42">
        <f t="shared" ref="AN164:AQ179" si="101">IF(AI164&lt;0,AI164,0)</f>
        <v>-6.99482513932973E-2</v>
      </c>
      <c r="AO164" s="33">
        <f t="shared" si="101"/>
        <v>-7.2494642545406274E-2</v>
      </c>
      <c r="AP164" s="33">
        <f t="shared" si="101"/>
        <v>-5.6909166779865683E-2</v>
      </c>
      <c r="AQ164" s="41">
        <f t="shared" si="101"/>
        <v>-4.962421341157397E-2</v>
      </c>
      <c r="AR164" s="23"/>
      <c r="AS164" s="56">
        <f t="shared" si="77"/>
        <v>48.927578729799187</v>
      </c>
      <c r="AT164" s="29">
        <f t="shared" si="78"/>
        <v>52.554731977862296</v>
      </c>
      <c r="AU164" s="29">
        <f t="shared" si="79"/>
        <v>32.38653263578567</v>
      </c>
      <c r="AV164" s="55">
        <f t="shared" si="80"/>
        <v>24.625625567174374</v>
      </c>
      <c r="AW164" s="23"/>
      <c r="AX164" s="42">
        <f t="shared" si="81"/>
        <v>-2.0324037981723331E-2</v>
      </c>
      <c r="AY164" s="33">
        <f t="shared" si="82"/>
        <v>-2.2870429133832304E-2</v>
      </c>
      <c r="AZ164" s="33">
        <f t="shared" si="83"/>
        <v>-7.2849533682917134E-3</v>
      </c>
      <c r="BA164" s="54"/>
      <c r="BB164" s="23"/>
      <c r="BC164" s="42">
        <f>(O164-(MAX($O$3:O164)))/(MAX($O$3:O164))</f>
        <v>-0.17813711233001245</v>
      </c>
      <c r="BD164" s="33">
        <f>(P164-(MAX($P$3:P164)))/(MAX($P$3:P164))</f>
        <v>-0.17625959003412894</v>
      </c>
      <c r="BE164" s="33">
        <f>(Q164-(MAX($Q$3:Q164)))/(MAX($Q$3:Q164))</f>
        <v>-0.12624736922400659</v>
      </c>
      <c r="BF164" s="41">
        <f>(R164-(MAX($R$3:R164)))/(MAX($R$3:R164))</f>
        <v>-6.7724248334766285E-2</v>
      </c>
      <c r="BG164" s="23"/>
      <c r="BH164" s="42">
        <f t="shared" si="84"/>
        <v>0</v>
      </c>
      <c r="BI164" s="33">
        <f t="shared" si="85"/>
        <v>0</v>
      </c>
      <c r="BJ164" s="33">
        <f t="shared" si="94"/>
        <v>0</v>
      </c>
      <c r="BK164" s="41">
        <f t="shared" si="86"/>
        <v>0</v>
      </c>
      <c r="BL164" s="23"/>
      <c r="BM164" s="36">
        <f t="shared" ref="BM164:BP174" si="102">BM163*(1+BH164)</f>
        <v>1167.9985463288085</v>
      </c>
      <c r="BN164" s="35">
        <f t="shared" si="102"/>
        <v>1196.6441750344336</v>
      </c>
      <c r="BO164" s="35">
        <f t="shared" si="102"/>
        <v>1236.8226402026919</v>
      </c>
      <c r="BP164" s="37">
        <f t="shared" si="102"/>
        <v>956.49477304122308</v>
      </c>
      <c r="BQ164" s="23"/>
      <c r="BR164" s="42">
        <f t="shared" si="88"/>
        <v>0</v>
      </c>
      <c r="BS164" s="33">
        <f t="shared" si="89"/>
        <v>0</v>
      </c>
      <c r="BT164" s="33">
        <f t="shared" si="95"/>
        <v>0</v>
      </c>
      <c r="BU164" s="41">
        <f t="shared" si="90"/>
        <v>0</v>
      </c>
      <c r="BV164" s="23"/>
      <c r="BW164" s="36">
        <f t="shared" ref="BW164:BZ174" si="103">BW163*(1+BR164)</f>
        <v>30.091510054076434</v>
      </c>
      <c r="BX164" s="35">
        <f t="shared" si="103"/>
        <v>30.397131209829638</v>
      </c>
      <c r="BY164" s="35">
        <f t="shared" si="103"/>
        <v>33.093540390958736</v>
      </c>
      <c r="BZ164" s="37">
        <f t="shared" si="103"/>
        <v>33.851465698082329</v>
      </c>
    </row>
    <row r="165" spans="1:78" outlineLevel="1">
      <c r="H165" s="167">
        <f t="shared" si="92"/>
        <v>42429</v>
      </c>
      <c r="I165" s="60"/>
      <c r="J165" s="42">
        <f t="shared" si="96"/>
        <v>-5.5710928470606991E-3</v>
      </c>
      <c r="K165" s="33">
        <f t="shared" si="96"/>
        <v>-2.2989193952501763E-3</v>
      </c>
      <c r="L165" s="33">
        <f t="shared" si="96"/>
        <v>1.4114995531261831E-2</v>
      </c>
      <c r="M165" s="41">
        <f t="shared" si="93"/>
        <v>-1.349279441881901E-3</v>
      </c>
      <c r="N165" s="24"/>
      <c r="O165" s="232">
        <v>32506.27</v>
      </c>
      <c r="P165" s="239">
        <v>33660.03</v>
      </c>
      <c r="Q165" s="239">
        <v>39146.36</v>
      </c>
      <c r="R165" s="351">
        <v>30730.46</v>
      </c>
      <c r="S165" s="24"/>
      <c r="T165" s="59">
        <f t="shared" si="72"/>
        <v>2.2506270000000002</v>
      </c>
      <c r="U165" s="58">
        <f t="shared" si="99"/>
        <v>2.3660030000000001</v>
      </c>
      <c r="V165" s="58">
        <f t="shared" si="99"/>
        <v>2.9146360000000002</v>
      </c>
      <c r="W165" s="57">
        <f t="shared" si="74"/>
        <v>2.0730459999999997</v>
      </c>
      <c r="X165" s="24"/>
      <c r="Y165" s="42"/>
      <c r="Z165" s="33"/>
      <c r="AA165" s="33"/>
      <c r="AB165" s="41"/>
      <c r="AC165" s="24"/>
      <c r="AD165" s="42"/>
      <c r="AE165" s="33"/>
      <c r="AF165" s="33"/>
      <c r="AG165" s="41"/>
      <c r="AH165" s="23"/>
      <c r="AI165" s="42">
        <f t="shared" si="100"/>
        <v>-5.5710928470606991E-3</v>
      </c>
      <c r="AJ165" s="33">
        <f t="shared" si="100"/>
        <v>-2.2989193952501763E-3</v>
      </c>
      <c r="AK165" s="33">
        <f t="shared" si="100"/>
        <v>1.4114995531261831E-2</v>
      </c>
      <c r="AL165" s="41">
        <f t="shared" si="100"/>
        <v>-1.349279441881901E-3</v>
      </c>
      <c r="AM165" s="33"/>
      <c r="AN165" s="42">
        <f t="shared" si="101"/>
        <v>-5.5710928470606991E-3</v>
      </c>
      <c r="AO165" s="33">
        <f t="shared" si="101"/>
        <v>-2.2989193952501763E-3</v>
      </c>
      <c r="AP165" s="33">
        <f t="shared" si="101"/>
        <v>0</v>
      </c>
      <c r="AQ165" s="41">
        <f t="shared" si="101"/>
        <v>-1.349279441881901E-3</v>
      </c>
      <c r="AR165" s="23"/>
      <c r="AS165" s="56">
        <f t="shared" si="77"/>
        <v>0.31037075510570888</v>
      </c>
      <c r="AT165" s="29">
        <f t="shared" si="78"/>
        <v>5.2850303858574366E-2</v>
      </c>
      <c r="AU165" s="29">
        <f t="shared" si="79"/>
        <v>0</v>
      </c>
      <c r="AV165" s="55">
        <f t="shared" si="80"/>
        <v>1.8205550122851341E-2</v>
      </c>
      <c r="AW165" s="23"/>
      <c r="AX165" s="42">
        <f t="shared" si="81"/>
        <v>-4.2218134051787981E-3</v>
      </c>
      <c r="AY165" s="33">
        <f t="shared" si="82"/>
        <v>-9.4963995336827534E-4</v>
      </c>
      <c r="AZ165" s="33">
        <f t="shared" si="83"/>
        <v>1.5464274973143732E-2</v>
      </c>
      <c r="BA165" s="54"/>
      <c r="BB165" s="23"/>
      <c r="BC165" s="42">
        <f>(O165-(MAX($O$3:O165)))/(MAX($O$3:O165))</f>
        <v>-0.18271578678477532</v>
      </c>
      <c r="BD165" s="33">
        <f>(P165-(MAX($P$3:P165)))/(MAX($P$3:P165))</f>
        <v>-0.17815330283925079</v>
      </c>
      <c r="BE165" s="33">
        <f>(Q165-(MAX($Q$3:Q165)))/(MAX($Q$3:Q165))</f>
        <v>-0.11391435474517525</v>
      </c>
      <c r="BF165" s="41">
        <f>(R165-(MAX($R$3:R165)))/(MAX($R$3:R165))</f>
        <v>-6.8982148840653165E-2</v>
      </c>
      <c r="BG165" s="23"/>
      <c r="BH165" s="42">
        <f t="shared" si="84"/>
        <v>0</v>
      </c>
      <c r="BI165" s="33">
        <f t="shared" si="85"/>
        <v>0</v>
      </c>
      <c r="BJ165" s="33">
        <f t="shared" si="94"/>
        <v>0</v>
      </c>
      <c r="BK165" s="41">
        <f t="shared" si="86"/>
        <v>0</v>
      </c>
      <c r="BL165" s="23"/>
      <c r="BM165" s="36">
        <f t="shared" si="102"/>
        <v>1167.9985463288085</v>
      </c>
      <c r="BN165" s="35">
        <f t="shared" si="102"/>
        <v>1196.6441750344336</v>
      </c>
      <c r="BO165" s="35">
        <f t="shared" si="102"/>
        <v>1236.8226402026919</v>
      </c>
      <c r="BP165" s="37">
        <f t="shared" si="102"/>
        <v>956.49477304122308</v>
      </c>
      <c r="BQ165" s="23"/>
      <c r="BR165" s="42">
        <f t="shared" si="88"/>
        <v>0</v>
      </c>
      <c r="BS165" s="33">
        <f t="shared" si="89"/>
        <v>0</v>
      </c>
      <c r="BT165" s="33">
        <f t="shared" si="95"/>
        <v>0</v>
      </c>
      <c r="BU165" s="41">
        <f t="shared" si="90"/>
        <v>0</v>
      </c>
      <c r="BV165" s="23"/>
      <c r="BW165" s="36">
        <f t="shared" si="103"/>
        <v>30.091510054076434</v>
      </c>
      <c r="BX165" s="35">
        <f t="shared" si="103"/>
        <v>30.397131209829638</v>
      </c>
      <c r="BY165" s="35">
        <f t="shared" si="103"/>
        <v>33.093540390958736</v>
      </c>
      <c r="BZ165" s="37">
        <f t="shared" si="103"/>
        <v>33.851465698082329</v>
      </c>
    </row>
    <row r="166" spans="1:78" s="64" customFormat="1" outlineLevel="1">
      <c r="A166"/>
      <c r="B166" s="23"/>
      <c r="C166" s="91"/>
      <c r="D166" s="91"/>
      <c r="E166" s="91"/>
      <c r="F166" s="91"/>
      <c r="G166" s="174"/>
      <c r="H166" s="166">
        <f t="shared" si="92"/>
        <v>42460</v>
      </c>
      <c r="I166" s="101"/>
      <c r="J166" s="102">
        <f t="shared" si="96"/>
        <v>6.4426032270082034E-2</v>
      </c>
      <c r="K166" s="103">
        <f t="shared" si="96"/>
        <v>6.4516282368138222E-2</v>
      </c>
      <c r="L166" s="103">
        <f t="shared" si="96"/>
        <v>8.5159386466583387E-2</v>
      </c>
      <c r="M166" s="104">
        <f t="shared" si="93"/>
        <v>6.7838229561158592E-2</v>
      </c>
      <c r="N166" s="100"/>
      <c r="O166" s="231">
        <v>34600.519999999997</v>
      </c>
      <c r="P166" s="238">
        <v>35831.65</v>
      </c>
      <c r="Q166" s="238">
        <v>42480.04</v>
      </c>
      <c r="R166" s="350">
        <v>32815.160000000003</v>
      </c>
      <c r="S166" s="100"/>
      <c r="T166" s="105">
        <f t="shared" si="72"/>
        <v>2.4600519999999997</v>
      </c>
      <c r="U166" s="106">
        <f t="shared" si="99"/>
        <v>2.5831650000000002</v>
      </c>
      <c r="V166" s="106">
        <f t="shared" si="99"/>
        <v>3.2480039999999999</v>
      </c>
      <c r="W166" s="107">
        <f t="shared" si="74"/>
        <v>2.2815160000000003</v>
      </c>
      <c r="X166" s="100"/>
      <c r="Y166" s="102">
        <f>(O166-O163)/O163</f>
        <v>-1.5543929411577249E-2</v>
      </c>
      <c r="Z166" s="103">
        <f>(P166-P163)/P163</f>
        <v>-1.4925270553175267E-2</v>
      </c>
      <c r="AA166" s="103">
        <f>(Q166-Q163)/Q163</f>
        <v>3.7849211010573064E-2</v>
      </c>
      <c r="AB166" s="104">
        <f>(R166-R163)/R163</f>
        <v>1.3478284368606061E-2</v>
      </c>
      <c r="AC166" s="100"/>
      <c r="AD166" s="102"/>
      <c r="AE166" s="103"/>
      <c r="AF166" s="103"/>
      <c r="AG166" s="104"/>
      <c r="AH166" s="99"/>
      <c r="AI166" s="102">
        <f t="shared" si="100"/>
        <v>6.4426032270082034E-2</v>
      </c>
      <c r="AJ166" s="103">
        <f t="shared" si="100"/>
        <v>6.4516282368138222E-2</v>
      </c>
      <c r="AK166" s="103">
        <f t="shared" si="100"/>
        <v>8.5159386466583387E-2</v>
      </c>
      <c r="AL166" s="104">
        <f t="shared" si="100"/>
        <v>6.7838229561158592E-2</v>
      </c>
      <c r="AM166" s="103"/>
      <c r="AN166" s="102">
        <f t="shared" si="101"/>
        <v>0</v>
      </c>
      <c r="AO166" s="103">
        <f t="shared" si="101"/>
        <v>0</v>
      </c>
      <c r="AP166" s="103">
        <f t="shared" si="101"/>
        <v>0</v>
      </c>
      <c r="AQ166" s="104">
        <f t="shared" si="101"/>
        <v>0</v>
      </c>
      <c r="AR166" s="99"/>
      <c r="AS166" s="108">
        <f t="shared" si="77"/>
        <v>0</v>
      </c>
      <c r="AT166" s="109">
        <f t="shared" si="78"/>
        <v>0</v>
      </c>
      <c r="AU166" s="109">
        <f t="shared" si="79"/>
        <v>0</v>
      </c>
      <c r="AV166" s="110">
        <f t="shared" si="80"/>
        <v>0</v>
      </c>
      <c r="AW166" s="99"/>
      <c r="AX166" s="102">
        <f t="shared" si="81"/>
        <v>-3.4121972910765574E-3</v>
      </c>
      <c r="AY166" s="103">
        <f t="shared" si="82"/>
        <v>-3.3219471930203692E-3</v>
      </c>
      <c r="AZ166" s="103">
        <f t="shared" si="83"/>
        <v>1.7321156905424795E-2</v>
      </c>
      <c r="BA166" s="111"/>
      <c r="BB166" s="99"/>
      <c r="BC166" s="102">
        <f>(O166-(MAX($O$3:O166)))/(MAX($O$3:O166))</f>
        <v>-0.13006140769034272</v>
      </c>
      <c r="BD166" s="103">
        <f>(P166-(MAX($P$3:P166)))/(MAX($P$3:P166))</f>
        <v>-0.12513080926190615</v>
      </c>
      <c r="BE166" s="103">
        <f>(Q166-(MAX($Q$3:Q166)))/(MAX($Q$3:Q166))</f>
        <v>-3.845584483842774E-2</v>
      </c>
      <c r="BF166" s="104">
        <f>(R166-(MAX($R$3:R166)))/(MAX($R$3:R166))</f>
        <v>-5.823546128168728E-3</v>
      </c>
      <c r="BG166" s="99"/>
      <c r="BH166" s="102">
        <f t="shared" si="84"/>
        <v>-1.5543929411577249E-2</v>
      </c>
      <c r="BI166" s="103">
        <f t="shared" si="85"/>
        <v>-1.4925270553175267E-2</v>
      </c>
      <c r="BJ166" s="103">
        <f t="shared" si="94"/>
        <v>3.7849211010573064E-2</v>
      </c>
      <c r="BK166" s="104">
        <f t="shared" si="86"/>
        <v>1.3478284368606061E-2</v>
      </c>
      <c r="BL166" s="99"/>
      <c r="BM166" s="112">
        <f t="shared" si="102"/>
        <v>1149.8432593718487</v>
      </c>
      <c r="BN166" s="113">
        <f t="shared" si="102"/>
        <v>1178.7839369661635</v>
      </c>
      <c r="BO166" s="113">
        <f t="shared" si="102"/>
        <v>1283.6354012943777</v>
      </c>
      <c r="BP166" s="114">
        <f t="shared" si="102"/>
        <v>969.38668158935809</v>
      </c>
      <c r="BQ166" s="99"/>
      <c r="BR166" s="102">
        <f t="shared" si="88"/>
        <v>0</v>
      </c>
      <c r="BS166" s="103">
        <f t="shared" si="89"/>
        <v>0</v>
      </c>
      <c r="BT166" s="103">
        <f t="shared" si="95"/>
        <v>0</v>
      </c>
      <c r="BU166" s="104">
        <f t="shared" si="90"/>
        <v>0</v>
      </c>
      <c r="BV166" s="99"/>
      <c r="BW166" s="112">
        <f t="shared" si="103"/>
        <v>30.091510054076434</v>
      </c>
      <c r="BX166" s="113">
        <f t="shared" si="103"/>
        <v>30.397131209829638</v>
      </c>
      <c r="BY166" s="113">
        <f t="shared" si="103"/>
        <v>33.093540390958736</v>
      </c>
      <c r="BZ166" s="114">
        <f t="shared" si="103"/>
        <v>33.851465698082329</v>
      </c>
    </row>
    <row r="167" spans="1:78" outlineLevel="1">
      <c r="H167" s="167">
        <f t="shared" si="92"/>
        <v>42490</v>
      </c>
      <c r="I167" s="60"/>
      <c r="J167" s="42">
        <f t="shared" si="96"/>
        <v>-5.263215697336121E-3</v>
      </c>
      <c r="K167" s="33">
        <f t="shared" si="96"/>
        <v>-4.3291336011599402E-3</v>
      </c>
      <c r="L167" s="33">
        <f t="shared" si="96"/>
        <v>1.2239630659481637E-2</v>
      </c>
      <c r="M167" s="41">
        <f t="shared" si="93"/>
        <v>3.8768666677229113E-3</v>
      </c>
      <c r="N167" s="24"/>
      <c r="O167" s="232">
        <v>34418.410000000003</v>
      </c>
      <c r="P167" s="239">
        <v>35676.53</v>
      </c>
      <c r="Q167" s="239">
        <v>42999.98</v>
      </c>
      <c r="R167" s="351">
        <v>32942.379999999997</v>
      </c>
      <c r="S167" s="24"/>
      <c r="T167" s="59">
        <f t="shared" si="72"/>
        <v>2.4418410000000002</v>
      </c>
      <c r="U167" s="58">
        <f t="shared" si="99"/>
        <v>2.567653</v>
      </c>
      <c r="V167" s="58">
        <f t="shared" si="99"/>
        <v>3.2999980000000004</v>
      </c>
      <c r="W167" s="57">
        <f t="shared" si="74"/>
        <v>2.2942379999999996</v>
      </c>
      <c r="X167" s="24"/>
      <c r="Y167" s="42"/>
      <c r="Z167" s="33"/>
      <c r="AA167" s="33"/>
      <c r="AB167" s="41"/>
      <c r="AC167" s="24"/>
      <c r="AD167" s="42"/>
      <c r="AE167" s="33"/>
      <c r="AF167" s="33"/>
      <c r="AG167" s="41"/>
      <c r="AH167" s="23"/>
      <c r="AI167" s="42">
        <f t="shared" si="100"/>
        <v>-5.263215697336121E-3</v>
      </c>
      <c r="AJ167" s="33">
        <f t="shared" si="100"/>
        <v>-4.3291336011599402E-3</v>
      </c>
      <c r="AK167" s="33">
        <f t="shared" si="100"/>
        <v>1.2239630659481637E-2</v>
      </c>
      <c r="AL167" s="41">
        <f t="shared" si="100"/>
        <v>3.8768666677229113E-3</v>
      </c>
      <c r="AM167" s="33"/>
      <c r="AN167" s="42">
        <f t="shared" si="101"/>
        <v>-5.263215697336121E-3</v>
      </c>
      <c r="AO167" s="33">
        <f t="shared" si="101"/>
        <v>-4.3291336011599402E-3</v>
      </c>
      <c r="AP167" s="33">
        <f t="shared" si="101"/>
        <v>0</v>
      </c>
      <c r="AQ167" s="41">
        <f t="shared" si="101"/>
        <v>0</v>
      </c>
      <c r="AR167" s="23"/>
      <c r="AS167" s="56">
        <f t="shared" si="77"/>
        <v>0.27701439476685352</v>
      </c>
      <c r="AT167" s="29">
        <f t="shared" si="78"/>
        <v>0.18741397736692031</v>
      </c>
      <c r="AU167" s="29">
        <f t="shared" si="79"/>
        <v>0</v>
      </c>
      <c r="AV167" s="55">
        <f t="shared" si="80"/>
        <v>0</v>
      </c>
      <c r="AW167" s="23"/>
      <c r="AX167" s="42">
        <f t="shared" si="81"/>
        <v>-9.1400823650590324E-3</v>
      </c>
      <c r="AY167" s="33">
        <f t="shared" si="82"/>
        <v>-8.2060002688828515E-3</v>
      </c>
      <c r="AZ167" s="33">
        <f t="shared" si="83"/>
        <v>8.362763991758726E-3</v>
      </c>
      <c r="BA167" s="54"/>
      <c r="BB167" s="23"/>
      <c r="BC167" s="42">
        <f>(O167-(MAX($O$3:O167)))/(MAX($O$3:O167))</f>
        <v>-0.13464008214510542</v>
      </c>
      <c r="BD167" s="33">
        <f>(P167-(MAX($P$3:P167)))/(MAX($P$3:P167))</f>
        <v>-0.12891823487215004</v>
      </c>
      <c r="BE167" s="33">
        <f>(Q167-(MAX($Q$3:Q167)))/(MAX($Q$3:Q167))</f>
        <v>-2.668689951646688E-2</v>
      </c>
      <c r="BF167" s="41">
        <f>(R167-(MAX($R$3:R167)))/(MAX($R$3:R167))</f>
        <v>-1.9692565723180696E-3</v>
      </c>
      <c r="BG167" s="23"/>
      <c r="BH167" s="42">
        <f t="shared" si="84"/>
        <v>0</v>
      </c>
      <c r="BI167" s="33">
        <f t="shared" si="85"/>
        <v>0</v>
      </c>
      <c r="BJ167" s="33">
        <f t="shared" si="94"/>
        <v>0</v>
      </c>
      <c r="BK167" s="41">
        <f t="shared" si="86"/>
        <v>0</v>
      </c>
      <c r="BL167" s="23"/>
      <c r="BM167" s="36">
        <f t="shared" si="102"/>
        <v>1149.8432593718487</v>
      </c>
      <c r="BN167" s="35">
        <f t="shared" si="102"/>
        <v>1178.7839369661635</v>
      </c>
      <c r="BO167" s="35">
        <f t="shared" si="102"/>
        <v>1283.6354012943777</v>
      </c>
      <c r="BP167" s="37">
        <f t="shared" si="102"/>
        <v>969.38668158935809</v>
      </c>
      <c r="BQ167" s="23"/>
      <c r="BR167" s="42">
        <f t="shared" si="88"/>
        <v>0</v>
      </c>
      <c r="BS167" s="33">
        <f t="shared" si="89"/>
        <v>0</v>
      </c>
      <c r="BT167" s="33">
        <f t="shared" si="95"/>
        <v>0</v>
      </c>
      <c r="BU167" s="41">
        <f t="shared" si="90"/>
        <v>0</v>
      </c>
      <c r="BV167" s="23"/>
      <c r="BW167" s="36">
        <f t="shared" si="103"/>
        <v>30.091510054076434</v>
      </c>
      <c r="BX167" s="35">
        <f t="shared" si="103"/>
        <v>30.397131209829638</v>
      </c>
      <c r="BY167" s="35">
        <f t="shared" si="103"/>
        <v>33.093540390958736</v>
      </c>
      <c r="BZ167" s="37">
        <f t="shared" si="103"/>
        <v>33.851465698082329</v>
      </c>
    </row>
    <row r="168" spans="1:78" outlineLevel="1">
      <c r="H168" s="167">
        <f t="shared" si="92"/>
        <v>42521</v>
      </c>
      <c r="I168" s="60"/>
      <c r="J168" s="42">
        <f t="shared" si="96"/>
        <v>1.8518577703037442E-2</v>
      </c>
      <c r="K168" s="33">
        <f t="shared" si="96"/>
        <v>1.5217567403556398E-2</v>
      </c>
      <c r="L168" s="33">
        <f t="shared" si="96"/>
        <v>2.310582470038347E-2</v>
      </c>
      <c r="M168" s="41">
        <f t="shared" si="93"/>
        <v>1.7958022462250867E-2</v>
      </c>
      <c r="N168" s="24"/>
      <c r="O168" s="232">
        <v>35055.79</v>
      </c>
      <c r="P168" s="239">
        <v>36219.440000000002</v>
      </c>
      <c r="Q168" s="239">
        <v>43993.53</v>
      </c>
      <c r="R168" s="351">
        <v>33533.96</v>
      </c>
      <c r="S168" s="24"/>
      <c r="T168" s="59">
        <f t="shared" si="72"/>
        <v>2.505579</v>
      </c>
      <c r="U168" s="58">
        <f t="shared" si="99"/>
        <v>2.6219440000000001</v>
      </c>
      <c r="V168" s="58">
        <f t="shared" si="99"/>
        <v>3.3993530000000001</v>
      </c>
      <c r="W168" s="57">
        <f t="shared" si="74"/>
        <v>2.353396</v>
      </c>
      <c r="X168" s="24"/>
      <c r="Y168" s="42"/>
      <c r="Z168" s="33"/>
      <c r="AA168" s="33"/>
      <c r="AB168" s="41"/>
      <c r="AC168" s="24"/>
      <c r="AD168" s="42"/>
      <c r="AE168" s="33"/>
      <c r="AF168" s="33"/>
      <c r="AG168" s="41"/>
      <c r="AH168" s="23"/>
      <c r="AI168" s="42">
        <f t="shared" si="100"/>
        <v>1.8518577703037442E-2</v>
      </c>
      <c r="AJ168" s="33">
        <f t="shared" si="100"/>
        <v>1.5217567403556398E-2</v>
      </c>
      <c r="AK168" s="33">
        <f t="shared" si="100"/>
        <v>2.310582470038347E-2</v>
      </c>
      <c r="AL168" s="41">
        <f t="shared" si="100"/>
        <v>1.7958022462250867E-2</v>
      </c>
      <c r="AM168" s="33"/>
      <c r="AN168" s="42">
        <f t="shared" si="101"/>
        <v>0</v>
      </c>
      <c r="AO168" s="33">
        <f t="shared" si="101"/>
        <v>0</v>
      </c>
      <c r="AP168" s="33">
        <f t="shared" si="101"/>
        <v>0</v>
      </c>
      <c r="AQ168" s="41">
        <f t="shared" si="101"/>
        <v>0</v>
      </c>
      <c r="AR168" s="23"/>
      <c r="AS168" s="56">
        <f t="shared" si="77"/>
        <v>0</v>
      </c>
      <c r="AT168" s="29">
        <f t="shared" si="78"/>
        <v>0</v>
      </c>
      <c r="AU168" s="29">
        <f t="shared" si="79"/>
        <v>0</v>
      </c>
      <c r="AV168" s="55">
        <f t="shared" si="80"/>
        <v>0</v>
      </c>
      <c r="AW168" s="23"/>
      <c r="AX168" s="42">
        <f t="shared" si="81"/>
        <v>5.6055524078657548E-4</v>
      </c>
      <c r="AY168" s="33">
        <f t="shared" si="82"/>
        <v>-2.7404550586944687E-3</v>
      </c>
      <c r="AZ168" s="33">
        <f t="shared" si="83"/>
        <v>5.1478022381326038E-3</v>
      </c>
      <c r="BA168" s="54"/>
      <c r="BB168" s="23"/>
      <c r="BC168" s="42">
        <f>(O168-(MAX($O$3:O168)))/(MAX($O$3:O168))</f>
        <v>-0.11861484726521555</v>
      </c>
      <c r="BD168" s="33">
        <f>(P168-(MAX($P$3:P168)))/(MAX($P$3:P168))</f>
        <v>-0.11566248939730805</v>
      </c>
      <c r="BE168" s="33">
        <f>(Q168-(MAX($Q$3:Q168)))/(MAX($Q$3:Q168))</f>
        <v>-4.1976976381076329E-3</v>
      </c>
      <c r="BF168" s="41">
        <f>(R168-(MAX($R$3:R168)))/(MAX($R$3:R168))</f>
        <v>0</v>
      </c>
      <c r="BG168" s="23"/>
      <c r="BH168" s="42">
        <f t="shared" si="84"/>
        <v>0</v>
      </c>
      <c r="BI168" s="33">
        <f t="shared" si="85"/>
        <v>0</v>
      </c>
      <c r="BJ168" s="33">
        <f t="shared" si="94"/>
        <v>0</v>
      </c>
      <c r="BK168" s="41">
        <f t="shared" si="86"/>
        <v>0</v>
      </c>
      <c r="BL168" s="23"/>
      <c r="BM168" s="36">
        <f t="shared" si="102"/>
        <v>1149.8432593718487</v>
      </c>
      <c r="BN168" s="35">
        <f t="shared" si="102"/>
        <v>1178.7839369661635</v>
      </c>
      <c r="BO168" s="35">
        <f t="shared" si="102"/>
        <v>1283.6354012943777</v>
      </c>
      <c r="BP168" s="37">
        <f t="shared" si="102"/>
        <v>969.38668158935809</v>
      </c>
      <c r="BQ168" s="23"/>
      <c r="BR168" s="42">
        <f t="shared" si="88"/>
        <v>0</v>
      </c>
      <c r="BS168" s="33">
        <f t="shared" si="89"/>
        <v>0</v>
      </c>
      <c r="BT168" s="33">
        <f t="shared" si="95"/>
        <v>0</v>
      </c>
      <c r="BU168" s="41">
        <f t="shared" si="90"/>
        <v>0</v>
      </c>
      <c r="BV168" s="23"/>
      <c r="BW168" s="36">
        <f t="shared" si="103"/>
        <v>30.091510054076434</v>
      </c>
      <c r="BX168" s="35">
        <f t="shared" si="103"/>
        <v>30.397131209829638</v>
      </c>
      <c r="BY168" s="35">
        <f t="shared" si="103"/>
        <v>33.093540390958736</v>
      </c>
      <c r="BZ168" s="37">
        <f t="shared" si="103"/>
        <v>33.851465698082329</v>
      </c>
    </row>
    <row r="169" spans="1:78" ht="15.75" outlineLevel="1" thickBot="1">
      <c r="A169" s="175"/>
      <c r="B169" s="176"/>
      <c r="C169" s="196"/>
      <c r="D169" s="196"/>
      <c r="E169" s="196"/>
      <c r="F169" s="196"/>
      <c r="G169" s="178"/>
      <c r="H169" s="167">
        <f t="shared" si="92"/>
        <v>42551</v>
      </c>
      <c r="I169" s="60"/>
      <c r="J169" s="42">
        <f t="shared" si="96"/>
        <v>1.8181589974152645E-2</v>
      </c>
      <c r="K169" s="33">
        <f t="shared" si="96"/>
        <v>2.1413086453020869E-2</v>
      </c>
      <c r="L169" s="33">
        <f t="shared" si="96"/>
        <v>4.1562929821725714E-3</v>
      </c>
      <c r="M169" s="104">
        <f t="shared" si="93"/>
        <v>2.5911046592768106E-3</v>
      </c>
      <c r="N169" s="24"/>
      <c r="O169" s="232">
        <v>35693.160000000003</v>
      </c>
      <c r="P169" s="239">
        <v>36995.01</v>
      </c>
      <c r="Q169" s="239">
        <v>44176.38</v>
      </c>
      <c r="R169" s="350">
        <v>33620.85</v>
      </c>
      <c r="S169" s="24"/>
      <c r="T169" s="59">
        <f t="shared" si="72"/>
        <v>2.5693160000000002</v>
      </c>
      <c r="U169" s="58">
        <f t="shared" si="99"/>
        <v>2.6995010000000002</v>
      </c>
      <c r="V169" s="58">
        <f t="shared" si="99"/>
        <v>3.4176379999999997</v>
      </c>
      <c r="W169" s="57">
        <f t="shared" si="74"/>
        <v>2.362085</v>
      </c>
      <c r="X169" s="24"/>
      <c r="Y169" s="42">
        <f>(O169-O166)/O166</f>
        <v>3.1578716158023254E-2</v>
      </c>
      <c r="Z169" s="33">
        <f>(P169-P166)/P166</f>
        <v>3.2467385677187641E-2</v>
      </c>
      <c r="AA169" s="33">
        <f>(Q169-Q166)/Q166</f>
        <v>3.9932636598270538E-2</v>
      </c>
      <c r="AB169" s="41">
        <f>(R169-R166)/R166</f>
        <v>2.455237152584339E-2</v>
      </c>
      <c r="AC169" s="24"/>
      <c r="AD169" s="42"/>
      <c r="AE169" s="33"/>
      <c r="AF169" s="33"/>
      <c r="AG169" s="41"/>
      <c r="AH169" s="23"/>
      <c r="AI169" s="42">
        <f t="shared" si="100"/>
        <v>1.8181589974152645E-2</v>
      </c>
      <c r="AJ169" s="33">
        <f t="shared" si="100"/>
        <v>2.1413086453020869E-2</v>
      </c>
      <c r="AK169" s="33">
        <f t="shared" si="100"/>
        <v>4.1562929821725714E-3</v>
      </c>
      <c r="AL169" s="41">
        <f t="shared" si="100"/>
        <v>2.5911046592768106E-3</v>
      </c>
      <c r="AM169" s="33"/>
      <c r="AN169" s="42">
        <f t="shared" si="101"/>
        <v>0</v>
      </c>
      <c r="AO169" s="33">
        <f t="shared" si="101"/>
        <v>0</v>
      </c>
      <c r="AP169" s="33">
        <f t="shared" si="101"/>
        <v>0</v>
      </c>
      <c r="AQ169" s="41">
        <f t="shared" si="101"/>
        <v>0</v>
      </c>
      <c r="AR169" s="23"/>
      <c r="AS169" s="56">
        <f t="shared" si="77"/>
        <v>0</v>
      </c>
      <c r="AT169" s="29">
        <f t="shared" si="78"/>
        <v>0</v>
      </c>
      <c r="AU169" s="29">
        <f t="shared" si="79"/>
        <v>0</v>
      </c>
      <c r="AV169" s="55">
        <f t="shared" si="80"/>
        <v>0</v>
      </c>
      <c r="AW169" s="23"/>
      <c r="AX169" s="42">
        <f t="shared" si="81"/>
        <v>1.5590485314875835E-2</v>
      </c>
      <c r="AY169" s="33">
        <f t="shared" si="82"/>
        <v>1.8821981793744058E-2</v>
      </c>
      <c r="AZ169" s="33">
        <f t="shared" si="83"/>
        <v>1.5651883228957608E-3</v>
      </c>
      <c r="BA169" s="54"/>
      <c r="BB169" s="23"/>
      <c r="BC169" s="42">
        <f>(O169-(MAX($O$3:O169)))/(MAX($O$3:O169))</f>
        <v>-0.10258986380888575</v>
      </c>
      <c r="BD169" s="33">
        <f>(P169-(MAX($P$3:P169)))/(MAX($P$3:P169))</f>
        <v>-9.6726093829123422E-2</v>
      </c>
      <c r="BE169" s="33">
        <f>(Q169-(MAX($Q$3:Q169)))/(MAX($Q$3:Q169))</f>
        <v>-5.8851517169609183E-5</v>
      </c>
      <c r="BF169" s="41">
        <f>(R169-(MAX($R$3:R169)))/(MAX($R$3:R169))</f>
        <v>0</v>
      </c>
      <c r="BG169" s="23"/>
      <c r="BH169" s="42">
        <f t="shared" si="84"/>
        <v>3.1578716158023254E-2</v>
      </c>
      <c r="BI169" s="33">
        <f t="shared" si="85"/>
        <v>3.2467385677187641E-2</v>
      </c>
      <c r="BJ169" s="33">
        <f t="shared" si="94"/>
        <v>3.9932636598270538E-2</v>
      </c>
      <c r="BK169" s="41">
        <f t="shared" si="86"/>
        <v>2.455237152584339E-2</v>
      </c>
      <c r="BL169" s="23"/>
      <c r="BM169" s="36">
        <f t="shared" si="102"/>
        <v>1186.1538332857685</v>
      </c>
      <c r="BN169" s="35">
        <f t="shared" si="102"/>
        <v>1217.0559696777175</v>
      </c>
      <c r="BO169" s="35">
        <f t="shared" si="102"/>
        <v>1334.8943472989415</v>
      </c>
      <c r="BP169" s="37">
        <f t="shared" si="102"/>
        <v>993.18742354794438</v>
      </c>
      <c r="BQ169" s="23"/>
      <c r="BR169" s="42">
        <f t="shared" si="88"/>
        <v>0</v>
      </c>
      <c r="BS169" s="33">
        <f t="shared" si="89"/>
        <v>0</v>
      </c>
      <c r="BT169" s="33">
        <f t="shared" si="95"/>
        <v>0</v>
      </c>
      <c r="BU169" s="41">
        <f t="shared" si="90"/>
        <v>0</v>
      </c>
      <c r="BV169" s="23"/>
      <c r="BW169" s="36">
        <f t="shared" si="103"/>
        <v>30.091510054076434</v>
      </c>
      <c r="BX169" s="35">
        <f t="shared" si="103"/>
        <v>30.397131209829638</v>
      </c>
      <c r="BY169" s="35">
        <f t="shared" si="103"/>
        <v>33.093540390958736</v>
      </c>
      <c r="BZ169" s="37">
        <f t="shared" si="103"/>
        <v>33.851465698082329</v>
      </c>
    </row>
    <row r="170" spans="1:78" s="139" customFormat="1" ht="15.75" outlineLevel="1" thickTop="1">
      <c r="A170"/>
      <c r="B170" s="23"/>
      <c r="C170" s="91"/>
      <c r="D170" s="91"/>
      <c r="E170" s="91"/>
      <c r="F170" s="91"/>
      <c r="G170" s="174"/>
      <c r="H170" s="163">
        <f t="shared" si="92"/>
        <v>42582</v>
      </c>
      <c r="I170" s="149"/>
      <c r="J170" s="150">
        <f t="shared" si="96"/>
        <v>2.0408391972019047E-2</v>
      </c>
      <c r="K170" s="151">
        <f t="shared" si="96"/>
        <v>1.8867950028936153E-2</v>
      </c>
      <c r="L170" s="151">
        <f t="shared" si="96"/>
        <v>4.2915241131120441E-2</v>
      </c>
      <c r="M170" s="41">
        <f t="shared" si="93"/>
        <v>3.6868788266804842E-2</v>
      </c>
      <c r="N170" s="148"/>
      <c r="O170" s="234">
        <v>36421.599999999999</v>
      </c>
      <c r="P170" s="241">
        <v>37693.03</v>
      </c>
      <c r="Q170" s="241">
        <v>46072.22</v>
      </c>
      <c r="R170" s="351">
        <v>34860.410000000003</v>
      </c>
      <c r="S170" s="148"/>
      <c r="T170" s="153">
        <f t="shared" si="72"/>
        <v>2.6421600000000001</v>
      </c>
      <c r="U170" s="154">
        <f t="shared" si="99"/>
        <v>2.7693029999999998</v>
      </c>
      <c r="V170" s="154">
        <f t="shared" si="99"/>
        <v>3.6072220000000002</v>
      </c>
      <c r="W170" s="155">
        <f t="shared" si="74"/>
        <v>2.4860410000000002</v>
      </c>
      <c r="X170" s="148"/>
      <c r="Y170" s="150"/>
      <c r="Z170" s="151"/>
      <c r="AA170" s="151"/>
      <c r="AB170" s="152"/>
      <c r="AC170" s="148"/>
      <c r="AD170" s="150"/>
      <c r="AE170" s="151"/>
      <c r="AF170" s="151"/>
      <c r="AG170" s="152"/>
      <c r="AH170" s="147"/>
      <c r="AI170" s="150">
        <f t="shared" si="100"/>
        <v>2.0408391972019047E-2</v>
      </c>
      <c r="AJ170" s="151">
        <f t="shared" si="100"/>
        <v>1.8867950028936153E-2</v>
      </c>
      <c r="AK170" s="151">
        <f t="shared" si="100"/>
        <v>4.2915241131120441E-2</v>
      </c>
      <c r="AL170" s="152">
        <f t="shared" si="100"/>
        <v>3.6868788266804842E-2</v>
      </c>
      <c r="AM170" s="151"/>
      <c r="AN170" s="150">
        <f t="shared" si="101"/>
        <v>0</v>
      </c>
      <c r="AO170" s="151">
        <f t="shared" si="101"/>
        <v>0</v>
      </c>
      <c r="AP170" s="151">
        <f t="shared" si="101"/>
        <v>0</v>
      </c>
      <c r="AQ170" s="152">
        <f t="shared" si="101"/>
        <v>0</v>
      </c>
      <c r="AR170" s="147"/>
      <c r="AS170" s="156">
        <f t="shared" si="77"/>
        <v>0</v>
      </c>
      <c r="AT170" s="157">
        <f t="shared" si="78"/>
        <v>0</v>
      </c>
      <c r="AU170" s="157">
        <f t="shared" si="79"/>
        <v>0</v>
      </c>
      <c r="AV170" s="158">
        <f t="shared" si="80"/>
        <v>0</v>
      </c>
      <c r="AW170" s="147"/>
      <c r="AX170" s="150">
        <f t="shared" si="81"/>
        <v>-1.6460396294785795E-2</v>
      </c>
      <c r="AY170" s="151">
        <f t="shared" si="82"/>
        <v>-1.8000838237868688E-2</v>
      </c>
      <c r="AZ170" s="151">
        <f t="shared" si="83"/>
        <v>6.046452864315599E-3</v>
      </c>
      <c r="BA170" s="159"/>
      <c r="BB170" s="147"/>
      <c r="BC170" s="150">
        <f>(O170-(MAX($O$3:O170)))/(MAX($O$3:O170))</f>
        <v>-8.4275165989834408E-2</v>
      </c>
      <c r="BD170" s="151">
        <f>(P170-(MAX($P$3:P170)))/(MAX($P$3:P170))</f>
        <v>-7.9683166905049271E-2</v>
      </c>
      <c r="BE170" s="151">
        <f>(Q170-(MAX($Q$3:Q170)))/(MAX($Q$3:Q170))</f>
        <v>0</v>
      </c>
      <c r="BF170" s="152">
        <f>(R170-(MAX($R$3:R170)))/(MAX($R$3:R170))</f>
        <v>0</v>
      </c>
      <c r="BG170" s="147"/>
      <c r="BH170" s="150">
        <f t="shared" si="84"/>
        <v>0</v>
      </c>
      <c r="BI170" s="151">
        <f t="shared" si="85"/>
        <v>0</v>
      </c>
      <c r="BJ170" s="151">
        <f t="shared" si="94"/>
        <v>0</v>
      </c>
      <c r="BK170" s="152">
        <f t="shared" si="86"/>
        <v>0</v>
      </c>
      <c r="BL170" s="147"/>
      <c r="BM170" s="160">
        <f t="shared" si="102"/>
        <v>1186.1538332857685</v>
      </c>
      <c r="BN170" s="161">
        <f t="shared" si="102"/>
        <v>1217.0559696777175</v>
      </c>
      <c r="BO170" s="161">
        <f t="shared" si="102"/>
        <v>1334.8943472989415</v>
      </c>
      <c r="BP170" s="162">
        <f t="shared" si="102"/>
        <v>993.18742354794438</v>
      </c>
      <c r="BQ170" s="147"/>
      <c r="BR170" s="150">
        <f t="shared" si="88"/>
        <v>0</v>
      </c>
      <c r="BS170" s="151">
        <f t="shared" si="89"/>
        <v>0</v>
      </c>
      <c r="BT170" s="151">
        <f t="shared" si="95"/>
        <v>0</v>
      </c>
      <c r="BU170" s="152">
        <f t="shared" si="90"/>
        <v>0</v>
      </c>
      <c r="BV170" s="147"/>
      <c r="BW170" s="160">
        <f t="shared" si="103"/>
        <v>30.091510054076434</v>
      </c>
      <c r="BX170" s="161">
        <f t="shared" si="103"/>
        <v>30.397131209829638</v>
      </c>
      <c r="BY170" s="161">
        <f t="shared" si="103"/>
        <v>33.093540390958736</v>
      </c>
      <c r="BZ170" s="162">
        <f t="shared" si="103"/>
        <v>33.851465698082329</v>
      </c>
    </row>
    <row r="171" spans="1:78" outlineLevel="1">
      <c r="H171" s="167">
        <f t="shared" si="92"/>
        <v>42613</v>
      </c>
      <c r="I171" s="60"/>
      <c r="J171" s="42">
        <f t="shared" si="96"/>
        <v>-5.0000549124695759E-3</v>
      </c>
      <c r="K171" s="33">
        <f t="shared" si="96"/>
        <v>-4.1150844068519321E-3</v>
      </c>
      <c r="L171" s="33">
        <f t="shared" si="96"/>
        <v>4.9843484859206644E-3</v>
      </c>
      <c r="M171" s="41">
        <f t="shared" si="93"/>
        <v>1.4038848080097921E-3</v>
      </c>
      <c r="N171" s="24"/>
      <c r="O171" s="232">
        <v>36239.49</v>
      </c>
      <c r="P171" s="239">
        <v>37537.919999999998</v>
      </c>
      <c r="Q171" s="239">
        <v>46301.86</v>
      </c>
      <c r="R171" s="351">
        <v>34909.35</v>
      </c>
      <c r="S171" s="24"/>
      <c r="T171" s="59">
        <f t="shared" si="72"/>
        <v>2.6239489999999996</v>
      </c>
      <c r="U171" s="58">
        <f t="shared" si="99"/>
        <v>2.7537919999999998</v>
      </c>
      <c r="V171" s="58">
        <f t="shared" si="99"/>
        <v>3.6301860000000001</v>
      </c>
      <c r="W171" s="57">
        <f t="shared" si="74"/>
        <v>2.4909349999999999</v>
      </c>
      <c r="X171" s="24"/>
      <c r="Y171" s="42"/>
      <c r="Z171" s="33"/>
      <c r="AA171" s="33"/>
      <c r="AB171" s="41"/>
      <c r="AC171" s="24"/>
      <c r="AD171" s="42"/>
      <c r="AE171" s="33"/>
      <c r="AF171" s="33"/>
      <c r="AG171" s="41"/>
      <c r="AH171" s="23"/>
      <c r="AI171" s="42">
        <f t="shared" si="100"/>
        <v>-5.0000549124695759E-3</v>
      </c>
      <c r="AJ171" s="33">
        <f t="shared" si="100"/>
        <v>-4.1150844068519321E-3</v>
      </c>
      <c r="AK171" s="33">
        <f t="shared" si="100"/>
        <v>4.9843484859206644E-3</v>
      </c>
      <c r="AL171" s="41">
        <f t="shared" si="100"/>
        <v>1.4038848080097921E-3</v>
      </c>
      <c r="AM171" s="33"/>
      <c r="AN171" s="42">
        <f t="shared" si="101"/>
        <v>-5.0000549124695759E-3</v>
      </c>
      <c r="AO171" s="33">
        <f t="shared" si="101"/>
        <v>-4.1150844068519321E-3</v>
      </c>
      <c r="AP171" s="33">
        <f t="shared" si="101"/>
        <v>0</v>
      </c>
      <c r="AQ171" s="41">
        <f t="shared" si="101"/>
        <v>0</v>
      </c>
      <c r="AR171" s="23"/>
      <c r="AS171" s="56">
        <f t="shared" si="77"/>
        <v>0.25000549127711136</v>
      </c>
      <c r="AT171" s="29">
        <f t="shared" si="78"/>
        <v>0.16933919675515918</v>
      </c>
      <c r="AU171" s="29">
        <f t="shared" si="79"/>
        <v>0</v>
      </c>
      <c r="AV171" s="55">
        <f t="shared" si="80"/>
        <v>0</v>
      </c>
      <c r="AW171" s="23"/>
      <c r="AX171" s="42">
        <f t="shared" si="81"/>
        <v>-6.403939720479368E-3</v>
      </c>
      <c r="AY171" s="33">
        <f t="shared" si="82"/>
        <v>-5.5189692148617242E-3</v>
      </c>
      <c r="AZ171" s="33">
        <f t="shared" si="83"/>
        <v>3.5804636779108723E-3</v>
      </c>
      <c r="BA171" s="54"/>
      <c r="BB171" s="23"/>
      <c r="BC171" s="42">
        <f>(O171-(MAX($O$3:O171)))/(MAX($O$3:O171))</f>
        <v>-8.8853840444597293E-2</v>
      </c>
      <c r="BD171" s="33">
        <f>(P171-(MAX($P$3:P171)))/(MAX($P$3:P171))</f>
        <v>-8.3470348354281618E-2</v>
      </c>
      <c r="BE171" s="33">
        <f>(Q171-(MAX($Q$3:Q171)))/(MAX($Q$3:Q171))</f>
        <v>0</v>
      </c>
      <c r="BF171" s="41">
        <f>(R171-(MAX($R$3:R171)))/(MAX($R$3:R171))</f>
        <v>0</v>
      </c>
      <c r="BG171" s="23"/>
      <c r="BH171" s="42">
        <f t="shared" si="84"/>
        <v>0</v>
      </c>
      <c r="BI171" s="33">
        <f t="shared" si="85"/>
        <v>0</v>
      </c>
      <c r="BJ171" s="33">
        <f t="shared" si="94"/>
        <v>0</v>
      </c>
      <c r="BK171" s="41">
        <f t="shared" si="86"/>
        <v>0</v>
      </c>
      <c r="BL171" s="23"/>
      <c r="BM171" s="36">
        <f t="shared" si="102"/>
        <v>1186.1538332857685</v>
      </c>
      <c r="BN171" s="35">
        <f t="shared" si="102"/>
        <v>1217.0559696777175</v>
      </c>
      <c r="BO171" s="35">
        <f t="shared" si="102"/>
        <v>1334.8943472989415</v>
      </c>
      <c r="BP171" s="37">
        <f t="shared" si="102"/>
        <v>993.18742354794438</v>
      </c>
      <c r="BQ171" s="23"/>
      <c r="BR171" s="42">
        <f t="shared" si="88"/>
        <v>0</v>
      </c>
      <c r="BS171" s="33">
        <f t="shared" si="89"/>
        <v>0</v>
      </c>
      <c r="BT171" s="33">
        <f t="shared" si="95"/>
        <v>0</v>
      </c>
      <c r="BU171" s="41">
        <f t="shared" si="90"/>
        <v>0</v>
      </c>
      <c r="BV171" s="23"/>
      <c r="BW171" s="36">
        <f t="shared" si="103"/>
        <v>30.091510054076434</v>
      </c>
      <c r="BX171" s="35">
        <f t="shared" si="103"/>
        <v>30.397131209829638</v>
      </c>
      <c r="BY171" s="35">
        <f t="shared" si="103"/>
        <v>33.093540390958736</v>
      </c>
      <c r="BZ171" s="37">
        <f t="shared" si="103"/>
        <v>33.851465698082329</v>
      </c>
    </row>
    <row r="172" spans="1:78" s="64" customFormat="1">
      <c r="A172"/>
      <c r="B172" s="23"/>
      <c r="C172" s="91"/>
      <c r="D172" s="91"/>
      <c r="E172" s="91"/>
      <c r="F172" s="91"/>
      <c r="G172" s="174"/>
      <c r="H172" s="166">
        <f t="shared" si="92"/>
        <v>42643</v>
      </c>
      <c r="I172" s="101"/>
      <c r="J172" s="102">
        <f t="shared" si="96"/>
        <v>-1.2562814763673491E-2</v>
      </c>
      <c r="K172" s="103">
        <f t="shared" si="96"/>
        <v>-1.2396797691507588E-2</v>
      </c>
      <c r="L172" s="103">
        <f t="shared" si="96"/>
        <v>-6.3647551091899901E-3</v>
      </c>
      <c r="M172" s="104">
        <f t="shared" si="93"/>
        <v>1.8906109681204875E-4</v>
      </c>
      <c r="N172" s="100"/>
      <c r="O172" s="231">
        <v>35784.22</v>
      </c>
      <c r="P172" s="238">
        <v>37072.57</v>
      </c>
      <c r="Q172" s="238">
        <v>46007.16</v>
      </c>
      <c r="R172" s="350">
        <v>34915.949999999997</v>
      </c>
      <c r="S172" s="100"/>
      <c r="T172" s="105">
        <f t="shared" si="72"/>
        <v>2.5784220000000002</v>
      </c>
      <c r="U172" s="106">
        <f t="shared" si="99"/>
        <v>2.7072569999999998</v>
      </c>
      <c r="V172" s="106">
        <f t="shared" si="99"/>
        <v>3.6007160000000002</v>
      </c>
      <c r="W172" s="107">
        <f t="shared" si="74"/>
        <v>2.4915949999999998</v>
      </c>
      <c r="X172" s="100"/>
      <c r="Y172" s="102">
        <f>(O172-O169)/O169</f>
        <v>2.5511890793641599E-3</v>
      </c>
      <c r="Z172" s="103">
        <f>(P172-P169)/P169</f>
        <v>2.0964989602651187E-3</v>
      </c>
      <c r="AA172" s="103">
        <f>(Q172-Q169)/Q169</f>
        <v>4.1442508417394233E-2</v>
      </c>
      <c r="AB172" s="104">
        <f>(R172-R169)/R169</f>
        <v>3.8520739362627614E-2</v>
      </c>
      <c r="AC172" s="100"/>
      <c r="AD172" s="102"/>
      <c r="AE172" s="103"/>
      <c r="AF172" s="103"/>
      <c r="AG172" s="104"/>
      <c r="AH172" s="99"/>
      <c r="AI172" s="102">
        <f t="shared" si="100"/>
        <v>-1.2562814763673491E-2</v>
      </c>
      <c r="AJ172" s="103">
        <f t="shared" si="100"/>
        <v>-1.2396797691507588E-2</v>
      </c>
      <c r="AK172" s="103">
        <f t="shared" si="100"/>
        <v>-6.3647551091899901E-3</v>
      </c>
      <c r="AL172" s="104">
        <f t="shared" si="100"/>
        <v>1.8906109681204875E-4</v>
      </c>
      <c r="AM172" s="103"/>
      <c r="AN172" s="102">
        <f t="shared" si="101"/>
        <v>-1.2562814763673491E-2</v>
      </c>
      <c r="AO172" s="103">
        <f t="shared" si="101"/>
        <v>-1.2396797691507588E-2</v>
      </c>
      <c r="AP172" s="103">
        <f t="shared" si="101"/>
        <v>-6.3647551091899901E-3</v>
      </c>
      <c r="AQ172" s="104">
        <f t="shared" si="101"/>
        <v>0</v>
      </c>
      <c r="AR172" s="99"/>
      <c r="AS172" s="108">
        <f t="shared" si="77"/>
        <v>1.5782431478637262</v>
      </c>
      <c r="AT172" s="109">
        <f t="shared" si="78"/>
        <v>1.5368059300416788</v>
      </c>
      <c r="AU172" s="109">
        <f t="shared" si="79"/>
        <v>0.40510107599960082</v>
      </c>
      <c r="AV172" s="110">
        <f t="shared" si="80"/>
        <v>0</v>
      </c>
      <c r="AW172" s="99"/>
      <c r="AX172" s="102">
        <f t="shared" si="81"/>
        <v>-1.275187586048554E-2</v>
      </c>
      <c r="AY172" s="103">
        <f t="shared" si="82"/>
        <v>-1.2585858788319637E-2</v>
      </c>
      <c r="AZ172" s="103">
        <f t="shared" si="83"/>
        <v>-6.5538162060020388E-3</v>
      </c>
      <c r="BA172" s="111"/>
      <c r="BB172" s="99"/>
      <c r="BC172" s="102">
        <f>(O172-(MAX($O$3:O172)))/(MAX($O$3:O172))</f>
        <v>-0.10030040086972428</v>
      </c>
      <c r="BD172" s="103">
        <f>(P172-(MAX($P$3:P172)))/(MAX($P$3:P172))</f>
        <v>-9.4832381024001558E-2</v>
      </c>
      <c r="BE172" s="103">
        <f>(Q172-(MAX($Q$3:Q172)))/(MAX($Q$3:Q172))</f>
        <v>-6.3647551091899355E-3</v>
      </c>
      <c r="BF172" s="104">
        <f>(R172-(MAX($R$3:R172)))/(MAX($R$3:R172))</f>
        <v>0</v>
      </c>
      <c r="BG172" s="99"/>
      <c r="BH172" s="102">
        <f t="shared" si="84"/>
        <v>2.5511890793641599E-3</v>
      </c>
      <c r="BI172" s="103">
        <f t="shared" si="85"/>
        <v>2.0964989602651187E-3</v>
      </c>
      <c r="BJ172" s="103">
        <f t="shared" si="94"/>
        <v>4.1442508417394233E-2</v>
      </c>
      <c r="BK172" s="104">
        <f t="shared" si="86"/>
        <v>3.8520739362627614E-2</v>
      </c>
      <c r="BL172" s="99"/>
      <c r="BM172" s="112">
        <f t="shared" si="102"/>
        <v>1189.1799359916931</v>
      </c>
      <c r="BN172" s="113">
        <f t="shared" si="102"/>
        <v>1219.6075262527313</v>
      </c>
      <c r="BO172" s="113">
        <f t="shared" si="102"/>
        <v>1390.2157175232098</v>
      </c>
      <c r="BP172" s="114">
        <f t="shared" si="102"/>
        <v>1031.4457374286744</v>
      </c>
      <c r="BQ172" s="99"/>
      <c r="BR172" s="102">
        <f t="shared" si="88"/>
        <v>0</v>
      </c>
      <c r="BS172" s="103">
        <f t="shared" si="89"/>
        <v>0</v>
      </c>
      <c r="BT172" s="103">
        <f t="shared" si="95"/>
        <v>0</v>
      </c>
      <c r="BU172" s="104">
        <f t="shared" si="90"/>
        <v>0</v>
      </c>
      <c r="BV172" s="99"/>
      <c r="BW172" s="112">
        <f t="shared" si="103"/>
        <v>30.091510054076434</v>
      </c>
      <c r="BX172" s="113">
        <f t="shared" si="103"/>
        <v>30.397131209829638</v>
      </c>
      <c r="BY172" s="113">
        <f t="shared" si="103"/>
        <v>33.093540390958736</v>
      </c>
      <c r="BZ172" s="114">
        <f t="shared" si="103"/>
        <v>33.851465698082329</v>
      </c>
    </row>
    <row r="173" spans="1:78">
      <c r="H173" s="167">
        <f t="shared" si="92"/>
        <v>42674</v>
      </c>
      <c r="I173" s="60"/>
      <c r="J173" s="42">
        <f>O173/O172-1</f>
        <v>-2.7989991118990365E-2</v>
      </c>
      <c r="K173" s="33">
        <f t="shared" ref="K173:L174" si="104">P173/P172-1</f>
        <v>-2.7196657798474688E-2</v>
      </c>
      <c r="L173" s="33">
        <f t="shared" si="104"/>
        <v>-2.6754313893750603E-2</v>
      </c>
      <c r="M173" s="41">
        <f t="shared" si="93"/>
        <v>-1.824094718889202E-2</v>
      </c>
      <c r="N173" s="24"/>
      <c r="O173" s="232">
        <v>34782.620000000003</v>
      </c>
      <c r="P173" s="239">
        <v>36064.32</v>
      </c>
      <c r="Q173" s="239">
        <v>44776.27</v>
      </c>
      <c r="R173" s="351">
        <v>34279.050000000003</v>
      </c>
      <c r="S173" s="24"/>
      <c r="T173" s="59">
        <f t="shared" si="72"/>
        <v>2.4782620000000004</v>
      </c>
      <c r="U173" s="58">
        <f t="shared" si="99"/>
        <v>2.6064319999999999</v>
      </c>
      <c r="V173" s="58">
        <f t="shared" si="99"/>
        <v>3.4776269999999996</v>
      </c>
      <c r="W173" s="57">
        <f t="shared" si="74"/>
        <v>2.4279050000000004</v>
      </c>
      <c r="X173" s="24"/>
      <c r="Y173" s="42"/>
      <c r="Z173" s="33"/>
      <c r="AA173" s="33"/>
      <c r="AB173" s="41"/>
      <c r="AC173" s="24"/>
      <c r="AD173" s="42"/>
      <c r="AE173" s="33"/>
      <c r="AF173" s="33"/>
      <c r="AG173" s="41"/>
      <c r="AH173" s="23"/>
      <c r="AI173" s="42">
        <f t="shared" si="100"/>
        <v>-2.7989991118990365E-2</v>
      </c>
      <c r="AJ173" s="33">
        <f t="shared" si="100"/>
        <v>-2.7196657798474688E-2</v>
      </c>
      <c r="AK173" s="33">
        <f t="shared" si="100"/>
        <v>-2.6754313893750603E-2</v>
      </c>
      <c r="AL173" s="41">
        <f t="shared" si="100"/>
        <v>-1.824094718889202E-2</v>
      </c>
      <c r="AM173" s="33"/>
      <c r="AN173" s="42">
        <f t="shared" si="101"/>
        <v>-2.7989991118990365E-2</v>
      </c>
      <c r="AO173" s="33">
        <f t="shared" si="101"/>
        <v>-2.7196657798474688E-2</v>
      </c>
      <c r="AP173" s="33">
        <f t="shared" si="101"/>
        <v>-2.6754313893750603E-2</v>
      </c>
      <c r="AQ173" s="41">
        <f t="shared" si="101"/>
        <v>-1.824094718889202E-2</v>
      </c>
      <c r="AR173" s="23"/>
      <c r="AS173" s="56">
        <f t="shared" si="77"/>
        <v>7.8343960284115948</v>
      </c>
      <c r="AT173" s="29">
        <f t="shared" si="78"/>
        <v>7.3965819540733406</v>
      </c>
      <c r="AU173" s="29">
        <f t="shared" si="79"/>
        <v>7.1579331192533653</v>
      </c>
      <c r="AV173" s="55">
        <f t="shared" si="80"/>
        <v>3.327321543479477</v>
      </c>
      <c r="AW173" s="23"/>
      <c r="AX173" s="42">
        <f t="shared" si="81"/>
        <v>-9.7490439300983445E-3</v>
      </c>
      <c r="AY173" s="33">
        <f t="shared" si="82"/>
        <v>-8.9557106095826677E-3</v>
      </c>
      <c r="AZ173" s="33">
        <f t="shared" si="83"/>
        <v>-8.5133667048585826E-3</v>
      </c>
      <c r="BA173" s="54"/>
      <c r="BB173" s="23"/>
      <c r="BC173" s="42">
        <f>(O173-(MAX($O$3:O173)))/(MAX($O$3:O173))</f>
        <v>-0.1254829846591399</v>
      </c>
      <c r="BD173" s="33">
        <f>(P173-(MAX($P$3:P173)))/(MAX($P$3:P173))</f>
        <v>-0.11944991500755195</v>
      </c>
      <c r="BE173" s="33">
        <f>(Q173-(MAX($Q$3:Q173)))/(MAX($Q$3:Q173))</f>
        <v>-3.2948784346892412E-2</v>
      </c>
      <c r="BF173" s="41">
        <f>(R173-(MAX($R$3:R173)))/(MAX($R$3:R173))</f>
        <v>-1.8240947188892017E-2</v>
      </c>
      <c r="BG173" s="23"/>
      <c r="BH173" s="42">
        <f t="shared" si="84"/>
        <v>0</v>
      </c>
      <c r="BI173" s="33">
        <f t="shared" si="85"/>
        <v>0</v>
      </c>
      <c r="BJ173" s="33">
        <f t="shared" si="94"/>
        <v>0</v>
      </c>
      <c r="BK173" s="41">
        <f t="shared" si="86"/>
        <v>0</v>
      </c>
      <c r="BL173" s="23"/>
      <c r="BM173" s="36">
        <f t="shared" si="102"/>
        <v>1189.1799359916931</v>
      </c>
      <c r="BN173" s="35">
        <f t="shared" si="102"/>
        <v>1219.6075262527313</v>
      </c>
      <c r="BO173" s="35">
        <f t="shared" si="102"/>
        <v>1390.2157175232098</v>
      </c>
      <c r="BP173" s="37">
        <f t="shared" si="102"/>
        <v>1031.4457374286744</v>
      </c>
      <c r="BQ173" s="23"/>
      <c r="BR173" s="42">
        <f t="shared" si="88"/>
        <v>0</v>
      </c>
      <c r="BS173" s="33">
        <f t="shared" si="89"/>
        <v>0</v>
      </c>
      <c r="BT173" s="33">
        <f t="shared" si="95"/>
        <v>0</v>
      </c>
      <c r="BU173" s="41">
        <f t="shared" si="90"/>
        <v>0</v>
      </c>
      <c r="BV173" s="23"/>
      <c r="BW173" s="36">
        <f t="shared" si="103"/>
        <v>30.091510054076434</v>
      </c>
      <c r="BX173" s="35">
        <f t="shared" si="103"/>
        <v>30.397131209829638</v>
      </c>
      <c r="BY173" s="35">
        <f t="shared" si="103"/>
        <v>33.093540390958736</v>
      </c>
      <c r="BZ173" s="37">
        <f t="shared" si="103"/>
        <v>33.851465698082329</v>
      </c>
    </row>
    <row r="174" spans="1:78">
      <c r="H174" s="167">
        <f t="shared" si="92"/>
        <v>42704</v>
      </c>
      <c r="I174" s="60"/>
      <c r="J174" s="42">
        <f t="shared" ref="J174" si="105">O174/O173-1</f>
        <v>6.2827354581109551E-2</v>
      </c>
      <c r="K174" s="33">
        <f t="shared" si="104"/>
        <v>6.2365795334557772E-2</v>
      </c>
      <c r="L174" s="33">
        <f t="shared" si="104"/>
        <v>8.0054234084259601E-2</v>
      </c>
      <c r="M174" s="41">
        <f t="shared" si="93"/>
        <v>3.7034865318612775E-2</v>
      </c>
      <c r="N174" s="24"/>
      <c r="O174" s="232">
        <v>36967.919999999998</v>
      </c>
      <c r="P174" s="239">
        <v>38313.5</v>
      </c>
      <c r="Q174" s="239">
        <v>48360.800000000003</v>
      </c>
      <c r="R174" s="351">
        <v>35548.57</v>
      </c>
      <c r="S174" s="24"/>
      <c r="T174" s="59">
        <f t="shared" si="72"/>
        <v>2.6967919999999999</v>
      </c>
      <c r="U174" s="58">
        <f t="shared" si="99"/>
        <v>2.83135</v>
      </c>
      <c r="V174" s="58">
        <f t="shared" si="99"/>
        <v>3.8360800000000004</v>
      </c>
      <c r="W174" s="57">
        <f t="shared" si="74"/>
        <v>2.5548570000000002</v>
      </c>
      <c r="X174" s="24"/>
      <c r="Y174" s="42"/>
      <c r="Z174" s="33"/>
      <c r="AA174" s="33"/>
      <c r="AB174" s="41"/>
      <c r="AC174" s="24"/>
      <c r="AD174" s="42"/>
      <c r="AE174" s="33"/>
      <c r="AF174" s="33"/>
      <c r="AG174" s="41"/>
      <c r="AH174" s="23"/>
      <c r="AI174" s="42">
        <f t="shared" si="100"/>
        <v>6.2827354581109551E-2</v>
      </c>
      <c r="AJ174" s="33">
        <f t="shared" si="100"/>
        <v>6.2365795334557772E-2</v>
      </c>
      <c r="AK174" s="33">
        <f t="shared" si="100"/>
        <v>8.0054234084259601E-2</v>
      </c>
      <c r="AL174" s="41">
        <f t="shared" si="100"/>
        <v>3.7034865318612775E-2</v>
      </c>
      <c r="AM174" s="33"/>
      <c r="AN174" s="42">
        <f t="shared" si="101"/>
        <v>0</v>
      </c>
      <c r="AO174" s="33">
        <f t="shared" si="101"/>
        <v>0</v>
      </c>
      <c r="AP174" s="33">
        <f t="shared" si="101"/>
        <v>0</v>
      </c>
      <c r="AQ174" s="41">
        <f t="shared" si="101"/>
        <v>0</v>
      </c>
      <c r="AR174" s="23"/>
      <c r="AS174" s="56">
        <f t="shared" si="77"/>
        <v>0</v>
      </c>
      <c r="AT174" s="29">
        <f t="shared" si="78"/>
        <v>0</v>
      </c>
      <c r="AU174" s="29">
        <f t="shared" si="79"/>
        <v>0</v>
      </c>
      <c r="AV174" s="55">
        <f t="shared" si="80"/>
        <v>0</v>
      </c>
      <c r="AW174" s="23"/>
      <c r="AX174" s="42">
        <f t="shared" si="81"/>
        <v>2.5792489262496776E-2</v>
      </c>
      <c r="AY174" s="33">
        <f t="shared" si="82"/>
        <v>2.5330930015944997E-2</v>
      </c>
      <c r="AZ174" s="33">
        <f t="shared" si="83"/>
        <v>4.3019368765646826E-2</v>
      </c>
      <c r="BA174" s="54"/>
      <c r="BB174" s="23"/>
      <c r="BC174" s="42">
        <f>(O174-(MAX($O$3:O174)))/(MAX($O$3:O174))</f>
        <v>-7.0539394049106002E-2</v>
      </c>
      <c r="BD174" s="33">
        <f>(P174-(MAX($P$3:P174)))/(MAX($P$3:P174))</f>
        <v>-6.4533708625085437E-2</v>
      </c>
      <c r="BE174" s="33">
        <f>(Q174-(MAX($Q$3:Q174)))/(MAX($Q$3:Q174))</f>
        <v>0</v>
      </c>
      <c r="BF174" s="41">
        <f>(R174-(MAX($R$3:R174)))/(MAX($R$3:R174))</f>
        <v>0</v>
      </c>
      <c r="BG174" s="23"/>
      <c r="BH174" s="42">
        <f t="shared" si="84"/>
        <v>0</v>
      </c>
      <c r="BI174" s="33">
        <f t="shared" si="85"/>
        <v>0</v>
      </c>
      <c r="BJ174" s="33">
        <f t="shared" si="94"/>
        <v>0</v>
      </c>
      <c r="BK174" s="41">
        <f t="shared" si="86"/>
        <v>0</v>
      </c>
      <c r="BL174" s="23"/>
      <c r="BM174" s="36">
        <f t="shared" si="102"/>
        <v>1189.1799359916931</v>
      </c>
      <c r="BN174" s="35">
        <f t="shared" si="102"/>
        <v>1219.6075262527313</v>
      </c>
      <c r="BO174" s="35">
        <f t="shared" si="102"/>
        <v>1390.2157175232098</v>
      </c>
      <c r="BP174" s="37">
        <f t="shared" si="102"/>
        <v>1031.4457374286744</v>
      </c>
      <c r="BQ174" s="23"/>
      <c r="BR174" s="42">
        <f t="shared" si="88"/>
        <v>0</v>
      </c>
      <c r="BS174" s="33">
        <f t="shared" si="89"/>
        <v>0</v>
      </c>
      <c r="BT174" s="33">
        <f t="shared" si="95"/>
        <v>0</v>
      </c>
      <c r="BU174" s="41">
        <f t="shared" si="90"/>
        <v>0</v>
      </c>
      <c r="BV174" s="23"/>
      <c r="BW174" s="36">
        <f t="shared" si="103"/>
        <v>30.091510054076434</v>
      </c>
      <c r="BX174" s="35">
        <f t="shared" si="103"/>
        <v>30.397131209829638</v>
      </c>
      <c r="BY174" s="35">
        <f t="shared" si="103"/>
        <v>33.093540390958736</v>
      </c>
      <c r="BZ174" s="37">
        <f t="shared" si="103"/>
        <v>33.851465698082329</v>
      </c>
    </row>
    <row r="175" spans="1:78" s="175" customFormat="1" ht="15.75" thickBot="1">
      <c r="A175"/>
      <c r="B175" s="23"/>
      <c r="C175" s="91"/>
      <c r="D175" s="91"/>
      <c r="E175" s="91"/>
      <c r="F175" s="91"/>
      <c r="G175" s="174"/>
      <c r="H175" s="229">
        <f>EOMONTH(H174,1)</f>
        <v>42735</v>
      </c>
      <c r="I175" s="101"/>
      <c r="J175" s="102">
        <f>O175/O174-1</f>
        <v>1.642451076500917E-2</v>
      </c>
      <c r="K175" s="103">
        <f>P175/P174-1</f>
        <v>1.7872029441319492E-2</v>
      </c>
      <c r="L175" s="103">
        <f>Q175/Q174-1</f>
        <v>2.1886734710757416E-2</v>
      </c>
      <c r="M175" s="43">
        <f t="shared" si="93"/>
        <v>1.9765914634540804E-2</v>
      </c>
      <c r="N175" s="100"/>
      <c r="O175" s="231">
        <v>37575.1</v>
      </c>
      <c r="P175" s="238">
        <v>38998.239999999998</v>
      </c>
      <c r="Q175" s="238">
        <v>49419.26</v>
      </c>
      <c r="R175" s="352">
        <v>36251.22</v>
      </c>
      <c r="S175" s="100"/>
      <c r="T175" s="105">
        <f t="shared" si="72"/>
        <v>2.7575099999999999</v>
      </c>
      <c r="U175" s="106">
        <f t="shared" si="99"/>
        <v>2.8998239999999997</v>
      </c>
      <c r="V175" s="106">
        <f t="shared" si="99"/>
        <v>3.941926</v>
      </c>
      <c r="W175" s="107">
        <f t="shared" si="74"/>
        <v>2.6251220000000002</v>
      </c>
      <c r="X175" s="100"/>
      <c r="Y175" s="102">
        <f>(O175-O172)/O172</f>
        <v>5.004664067010535E-2</v>
      </c>
      <c r="Z175" s="103">
        <f>(P175-P172)/P172</f>
        <v>5.1943256159473115E-2</v>
      </c>
      <c r="AA175" s="103">
        <f>(Q175-Q172)/Q172</f>
        <v>7.4164543084163384E-2</v>
      </c>
      <c r="AB175" s="104">
        <f>(R175-R172)/R172</f>
        <v>3.8242407839397301E-2</v>
      </c>
      <c r="AC175" s="100"/>
      <c r="AD175" s="181">
        <f>(O175-O163)/O163</f>
        <v>6.9088999181718819E-2</v>
      </c>
      <c r="AE175" s="182">
        <f>(P175-P163)/P163</f>
        <v>7.2129827035660787E-2</v>
      </c>
      <c r="AF175" s="182">
        <f>(Q175-Q163)/Q163</f>
        <v>0.20738445631704616</v>
      </c>
      <c r="AG175" s="183">
        <f>(R175-R163)/R163</f>
        <v>0.11959911979307419</v>
      </c>
      <c r="AH175" s="99"/>
      <c r="AI175" s="102">
        <f t="shared" si="100"/>
        <v>1.642451076500917E-2</v>
      </c>
      <c r="AJ175" s="103">
        <f t="shared" si="100"/>
        <v>1.7872029441319492E-2</v>
      </c>
      <c r="AK175" s="103">
        <f t="shared" si="100"/>
        <v>2.1886734710757416E-2</v>
      </c>
      <c r="AL175" s="104">
        <f t="shared" si="100"/>
        <v>1.9765914634540804E-2</v>
      </c>
      <c r="AM175" s="103"/>
      <c r="AN175" s="102">
        <f t="shared" si="101"/>
        <v>0</v>
      </c>
      <c r="AO175" s="103">
        <f t="shared" si="101"/>
        <v>0</v>
      </c>
      <c r="AP175" s="103">
        <f t="shared" si="101"/>
        <v>0</v>
      </c>
      <c r="AQ175" s="104">
        <f t="shared" si="101"/>
        <v>0</v>
      </c>
      <c r="AR175" s="99"/>
      <c r="AS175" s="108">
        <f t="shared" si="77"/>
        <v>0</v>
      </c>
      <c r="AT175" s="109">
        <f t="shared" si="78"/>
        <v>0</v>
      </c>
      <c r="AU175" s="109">
        <f t="shared" si="79"/>
        <v>0</v>
      </c>
      <c r="AV175" s="110">
        <f t="shared" si="80"/>
        <v>0</v>
      </c>
      <c r="AW175" s="99"/>
      <c r="AX175" s="102">
        <f t="shared" si="81"/>
        <v>-3.3414038695316339E-3</v>
      </c>
      <c r="AY175" s="103">
        <f t="shared" si="82"/>
        <v>-1.8938851932213119E-3</v>
      </c>
      <c r="AZ175" s="103">
        <f t="shared" si="83"/>
        <v>2.1208200762166118E-3</v>
      </c>
      <c r="BA175" s="111"/>
      <c r="BB175" s="99"/>
      <c r="BC175" s="102">
        <f>(O175-(MAX($O$3:O175)))/(MAX($O$3:O175))</f>
        <v>-5.527345832101354E-2</v>
      </c>
      <c r="BD175" s="103">
        <f>(P175-(MAX($P$3:P175)))/(MAX($P$3:P175))</f>
        <v>-4.7815027524270914E-2</v>
      </c>
      <c r="BE175" s="103">
        <f>(Q175-(MAX($Q$3:Q175)))/(MAX($Q$3:Q175))</f>
        <v>0</v>
      </c>
      <c r="BF175" s="104">
        <f>(R175-(MAX($R$3:R175)))/(MAX($R$3:R175))</f>
        <v>0</v>
      </c>
      <c r="BG175" s="99"/>
      <c r="BH175" s="102">
        <f t="shared" si="84"/>
        <v>5.004664067010535E-2</v>
      </c>
      <c r="BI175" s="103">
        <f t="shared" si="85"/>
        <v>5.1943256159473115E-2</v>
      </c>
      <c r="BJ175" s="103">
        <f t="shared" si="94"/>
        <v>7.4164543084163384E-2</v>
      </c>
      <c r="BK175" s="104">
        <f t="shared" si="86"/>
        <v>3.8242407839397301E-2</v>
      </c>
      <c r="BL175" s="99"/>
      <c r="BM175" s="112">
        <f>BM174*(1+BH175)</f>
        <v>1248.6943969403683</v>
      </c>
      <c r="BN175" s="113">
        <f>BN174*(1+BI175)</f>
        <v>1282.9579124028983</v>
      </c>
      <c r="BO175" s="113">
        <f>BO174*(1+BJ175)</f>
        <v>1493.3204310017409</v>
      </c>
      <c r="BP175" s="114">
        <f>BP174*(1+BK175)</f>
        <v>1070.8907059836297</v>
      </c>
      <c r="BQ175" s="99"/>
      <c r="BR175" s="102">
        <f t="shared" si="88"/>
        <v>0</v>
      </c>
      <c r="BS175" s="103">
        <f t="shared" si="89"/>
        <v>0</v>
      </c>
      <c r="BT175" s="103">
        <f t="shared" si="95"/>
        <v>0</v>
      </c>
      <c r="BU175" s="104">
        <f t="shared" si="90"/>
        <v>0</v>
      </c>
      <c r="BV175" s="99"/>
      <c r="BW175" s="112">
        <f>BW174*(1+BR175)</f>
        <v>30.091510054076434</v>
      </c>
      <c r="BX175" s="113">
        <f>BX174*(1+BS175)</f>
        <v>30.397131209829638</v>
      </c>
      <c r="BY175" s="113">
        <f>BY174*(1+BT175)</f>
        <v>33.093540390958736</v>
      </c>
      <c r="BZ175" s="114">
        <f>BZ174*(1+BU175)</f>
        <v>33.851465698082329</v>
      </c>
    </row>
    <row r="176" spans="1:78">
      <c r="H176" s="167">
        <f t="shared" si="92"/>
        <v>42766</v>
      </c>
      <c r="I176" s="60"/>
      <c r="J176" s="42">
        <f t="shared" ref="J176:L191" si="106">O176/O175-1</f>
        <v>-1.3840814794904066E-2</v>
      </c>
      <c r="K176" s="33">
        <f t="shared" si="106"/>
        <v>-1.3227520011159455E-2</v>
      </c>
      <c r="L176" s="33">
        <f t="shared" si="106"/>
        <v>1.6774634019206314E-2</v>
      </c>
      <c r="M176" s="227">
        <f t="shared" si="93"/>
        <v>1.8966534091818144E-2</v>
      </c>
      <c r="N176" s="24"/>
      <c r="O176" s="235">
        <v>37055.03</v>
      </c>
      <c r="P176" s="242">
        <v>38482.39</v>
      </c>
      <c r="Q176" s="242">
        <v>50248.25</v>
      </c>
      <c r="R176" s="353">
        <v>36938.78</v>
      </c>
      <c r="S176" s="24"/>
      <c r="T176" s="59">
        <f t="shared" si="72"/>
        <v>2.7055029999999998</v>
      </c>
      <c r="U176" s="58">
        <f t="shared" si="99"/>
        <v>2.848239</v>
      </c>
      <c r="V176" s="58">
        <f t="shared" si="99"/>
        <v>4.0248249999999999</v>
      </c>
      <c r="W176" s="57">
        <f t="shared" si="74"/>
        <v>2.6938779999999998</v>
      </c>
      <c r="X176" s="24"/>
      <c r="Y176" s="42"/>
      <c r="Z176" s="33"/>
      <c r="AA176" s="33"/>
      <c r="AB176" s="41"/>
      <c r="AC176" s="24"/>
      <c r="AD176" s="42"/>
      <c r="AE176" s="33"/>
      <c r="AF176" s="33"/>
      <c r="AG176" s="41"/>
      <c r="AH176" s="23"/>
      <c r="AI176" s="42">
        <f t="shared" si="100"/>
        <v>-1.3840814794904066E-2</v>
      </c>
      <c r="AJ176" s="33">
        <f t="shared" si="100"/>
        <v>-1.3227520011159455E-2</v>
      </c>
      <c r="AK176" s="33">
        <f t="shared" si="100"/>
        <v>1.6774634019206314E-2</v>
      </c>
      <c r="AL176" s="41">
        <f t="shared" si="100"/>
        <v>1.8966534091818144E-2</v>
      </c>
      <c r="AM176" s="33"/>
      <c r="AN176" s="42">
        <f t="shared" si="101"/>
        <v>-1.3840814794904066E-2</v>
      </c>
      <c r="AO176" s="33">
        <f t="shared" si="101"/>
        <v>-1.3227520011159455E-2</v>
      </c>
      <c r="AP176" s="33">
        <f t="shared" si="101"/>
        <v>0</v>
      </c>
      <c r="AQ176" s="41">
        <f t="shared" si="101"/>
        <v>0</v>
      </c>
      <c r="AR176" s="23"/>
      <c r="AS176" s="56">
        <f t="shared" si="77"/>
        <v>1.9156815418683528</v>
      </c>
      <c r="AT176" s="29">
        <f t="shared" si="78"/>
        <v>1.7496728564562383</v>
      </c>
      <c r="AU176" s="29">
        <f t="shared" si="79"/>
        <v>0</v>
      </c>
      <c r="AV176" s="55">
        <f t="shared" si="80"/>
        <v>0</v>
      </c>
      <c r="AW176" s="23"/>
      <c r="AX176" s="42">
        <f t="shared" si="81"/>
        <v>-3.280734888672221E-2</v>
      </c>
      <c r="AY176" s="33">
        <f t="shared" si="82"/>
        <v>-3.2194054102977598E-2</v>
      </c>
      <c r="AZ176" s="33">
        <f t="shared" si="83"/>
        <v>-2.1919000726118298E-3</v>
      </c>
      <c r="BA176" s="54"/>
      <c r="BB176" s="23"/>
      <c r="BC176" s="42">
        <f>(O176-(MAX($O$3:O176)))/(MAX($O$3:O176))</f>
        <v>-6.8349243416222602E-2</v>
      </c>
      <c r="BD176" s="33">
        <f>(P176-(MAX($P$3:P176)))/(MAX($P$3:P176))</f>
        <v>-6.0410073302018925E-2</v>
      </c>
      <c r="BE176" s="33">
        <f>(Q176-(MAX($Q$3:Q176)))/(MAX($Q$3:Q176))</f>
        <v>0</v>
      </c>
      <c r="BF176" s="41">
        <f>(R176-(MAX($R$3:R176)))/(MAX($R$3:R176))</f>
        <v>0</v>
      </c>
      <c r="BG176" s="23"/>
      <c r="BH176" s="42">
        <f t="shared" si="84"/>
        <v>0</v>
      </c>
      <c r="BI176" s="33">
        <f t="shared" si="85"/>
        <v>0</v>
      </c>
      <c r="BJ176" s="33">
        <f t="shared" si="94"/>
        <v>0</v>
      </c>
      <c r="BK176" s="41">
        <f t="shared" si="86"/>
        <v>0</v>
      </c>
      <c r="BL176" s="23"/>
      <c r="BM176" s="36">
        <f t="shared" ref="BM176:BP191" si="107">BM175*(1+BH176)</f>
        <v>1248.6943969403683</v>
      </c>
      <c r="BN176" s="35">
        <f t="shared" si="107"/>
        <v>1282.9579124028983</v>
      </c>
      <c r="BO176" s="35">
        <f t="shared" si="107"/>
        <v>1493.3204310017409</v>
      </c>
      <c r="BP176" s="37">
        <f t="shared" si="107"/>
        <v>1070.8907059836297</v>
      </c>
      <c r="BQ176" s="23"/>
      <c r="BR176" s="42">
        <f t="shared" si="88"/>
        <v>0</v>
      </c>
      <c r="BS176" s="33">
        <f t="shared" si="89"/>
        <v>0</v>
      </c>
      <c r="BT176" s="33">
        <f t="shared" si="95"/>
        <v>0</v>
      </c>
      <c r="BU176" s="41">
        <f t="shared" si="90"/>
        <v>0</v>
      </c>
      <c r="BV176" s="23"/>
      <c r="BW176" s="36">
        <f t="shared" ref="BW176:BZ191" si="108">BW175*(1+BR176)</f>
        <v>30.091510054076434</v>
      </c>
      <c r="BX176" s="35">
        <f t="shared" si="108"/>
        <v>30.397131209829638</v>
      </c>
      <c r="BY176" s="35">
        <f t="shared" si="108"/>
        <v>33.093540390958736</v>
      </c>
      <c r="BZ176" s="37">
        <f t="shared" si="108"/>
        <v>33.851465698082329</v>
      </c>
    </row>
    <row r="177" spans="1:78">
      <c r="H177" s="167">
        <f t="shared" si="92"/>
        <v>42794</v>
      </c>
      <c r="I177" s="60"/>
      <c r="J177" s="42">
        <f t="shared" si="106"/>
        <v>1.7543906994543113E-2</v>
      </c>
      <c r="K177" s="33">
        <f t="shared" si="106"/>
        <v>1.6085799244797583E-2</v>
      </c>
      <c r="L177" s="33">
        <f t="shared" si="106"/>
        <v>2.6227580064977385E-2</v>
      </c>
      <c r="M177" s="227">
        <f t="shared" si="93"/>
        <v>3.9705967549551024E-2</v>
      </c>
      <c r="N177" s="24"/>
      <c r="O177" s="235">
        <v>37705.120000000003</v>
      </c>
      <c r="P177" s="242">
        <v>39101.410000000003</v>
      </c>
      <c r="Q177" s="242">
        <v>51566.14</v>
      </c>
      <c r="R177" s="353">
        <v>38405.47</v>
      </c>
      <c r="S177" s="24"/>
      <c r="T177" s="59">
        <f t="shared" si="72"/>
        <v>2.7705120000000001</v>
      </c>
      <c r="U177" s="58">
        <f t="shared" si="99"/>
        <v>2.9101410000000003</v>
      </c>
      <c r="V177" s="58">
        <f t="shared" si="99"/>
        <v>4.1566140000000003</v>
      </c>
      <c r="W177" s="57">
        <f t="shared" si="74"/>
        <v>2.8405469999999999</v>
      </c>
      <c r="X177" s="24"/>
      <c r="Y177" s="42"/>
      <c r="Z177" s="33"/>
      <c r="AA177" s="33"/>
      <c r="AB177" s="41"/>
      <c r="AC177" s="24"/>
      <c r="AD177" s="42"/>
      <c r="AE177" s="33"/>
      <c r="AF177" s="33"/>
      <c r="AG177" s="41"/>
      <c r="AH177" s="23"/>
      <c r="AI177" s="42">
        <f t="shared" si="100"/>
        <v>1.7543906994543113E-2</v>
      </c>
      <c r="AJ177" s="33">
        <f t="shared" si="100"/>
        <v>1.6085799244797583E-2</v>
      </c>
      <c r="AK177" s="33">
        <f t="shared" si="100"/>
        <v>2.6227580064977385E-2</v>
      </c>
      <c r="AL177" s="41">
        <f t="shared" si="100"/>
        <v>3.9705967549551024E-2</v>
      </c>
      <c r="AM177" s="33"/>
      <c r="AN177" s="42">
        <f t="shared" si="101"/>
        <v>0</v>
      </c>
      <c r="AO177" s="33">
        <f t="shared" si="101"/>
        <v>0</v>
      </c>
      <c r="AP177" s="33">
        <f t="shared" si="101"/>
        <v>0</v>
      </c>
      <c r="AQ177" s="41">
        <f t="shared" si="101"/>
        <v>0</v>
      </c>
      <c r="AR177" s="23"/>
      <c r="AS177" s="56">
        <f t="shared" si="77"/>
        <v>0</v>
      </c>
      <c r="AT177" s="29">
        <f t="shared" si="78"/>
        <v>0</v>
      </c>
      <c r="AU177" s="29">
        <f t="shared" si="79"/>
        <v>0</v>
      </c>
      <c r="AV177" s="55">
        <f t="shared" si="80"/>
        <v>0</v>
      </c>
      <c r="AW177" s="23"/>
      <c r="AX177" s="42">
        <f t="shared" si="81"/>
        <v>-2.2162060555007912E-2</v>
      </c>
      <c r="AY177" s="33">
        <f t="shared" si="82"/>
        <v>-2.3620168304753442E-2</v>
      </c>
      <c r="AZ177" s="33">
        <f t="shared" si="83"/>
        <v>-1.347838748457364E-2</v>
      </c>
      <c r="BA177" s="54"/>
      <c r="BB177" s="23"/>
      <c r="BC177" s="42">
        <f>(O177-(MAX($O$3:O177)))/(MAX($O$3:O177))</f>
        <v>-5.200444919132112E-2</v>
      </c>
      <c r="BD177" s="33">
        <f>(P177-(MAX($P$3:P177)))/(MAX($P$3:P177))</f>
        <v>-4.5296018368721172E-2</v>
      </c>
      <c r="BE177" s="33">
        <f>(Q177-(MAX($Q$3:Q177)))/(MAX($Q$3:Q177))</f>
        <v>0</v>
      </c>
      <c r="BF177" s="41">
        <f>(R177-(MAX($R$3:R177)))/(MAX($R$3:R177))</f>
        <v>0</v>
      </c>
      <c r="BG177" s="23"/>
      <c r="BH177" s="42">
        <f t="shared" si="84"/>
        <v>0</v>
      </c>
      <c r="BI177" s="33">
        <f t="shared" si="85"/>
        <v>0</v>
      </c>
      <c r="BJ177" s="33">
        <f t="shared" si="94"/>
        <v>0</v>
      </c>
      <c r="BK177" s="41">
        <f t="shared" si="86"/>
        <v>0</v>
      </c>
      <c r="BL177" s="23"/>
      <c r="BM177" s="36">
        <f t="shared" si="107"/>
        <v>1248.6943969403683</v>
      </c>
      <c r="BN177" s="35">
        <f t="shared" si="107"/>
        <v>1282.9579124028983</v>
      </c>
      <c r="BO177" s="35">
        <f t="shared" si="107"/>
        <v>1493.3204310017409</v>
      </c>
      <c r="BP177" s="37">
        <f t="shared" si="107"/>
        <v>1070.8907059836297</v>
      </c>
      <c r="BQ177" s="23"/>
      <c r="BR177" s="42">
        <f t="shared" si="88"/>
        <v>0</v>
      </c>
      <c r="BS177" s="33">
        <f t="shared" si="89"/>
        <v>0</v>
      </c>
      <c r="BT177" s="33">
        <f t="shared" si="95"/>
        <v>0</v>
      </c>
      <c r="BU177" s="41">
        <f t="shared" si="90"/>
        <v>0</v>
      </c>
      <c r="BV177" s="23"/>
      <c r="BW177" s="36">
        <f t="shared" si="108"/>
        <v>30.091510054076434</v>
      </c>
      <c r="BX177" s="35">
        <f t="shared" si="108"/>
        <v>30.397131209829638</v>
      </c>
      <c r="BY177" s="35">
        <f t="shared" si="108"/>
        <v>33.093540390958736</v>
      </c>
      <c r="BZ177" s="37">
        <f t="shared" si="108"/>
        <v>33.851465698082329</v>
      </c>
    </row>
    <row r="178" spans="1:78" s="175" customFormat="1" ht="15.75" thickBot="1">
      <c r="A178"/>
      <c r="B178" s="23"/>
      <c r="C178" s="91"/>
      <c r="D178" s="91"/>
      <c r="E178" s="91"/>
      <c r="F178" s="91"/>
      <c r="G178" s="174"/>
      <c r="H178" s="179">
        <f t="shared" si="92"/>
        <v>42825</v>
      </c>
      <c r="I178" s="180"/>
      <c r="J178" s="181">
        <f t="shared" si="106"/>
        <v>-3.4483380506414862E-3</v>
      </c>
      <c r="K178" s="182">
        <f t="shared" si="106"/>
        <v>-2.6385237770198966E-3</v>
      </c>
      <c r="L178" s="182">
        <f t="shared" si="106"/>
        <v>-3.8742477137129194E-3</v>
      </c>
      <c r="M178" s="228">
        <f t="shared" si="93"/>
        <v>1.1665005011003426E-3</v>
      </c>
      <c r="N178" s="177"/>
      <c r="O178" s="236">
        <v>37575.1</v>
      </c>
      <c r="P178" s="243">
        <v>38998.239999999998</v>
      </c>
      <c r="Q178" s="243">
        <v>51366.36</v>
      </c>
      <c r="R178" s="354">
        <v>38450.269999999997</v>
      </c>
      <c r="S178" s="177"/>
      <c r="T178" s="184">
        <f t="shared" si="72"/>
        <v>2.7575099999999999</v>
      </c>
      <c r="U178" s="185">
        <f t="shared" si="99"/>
        <v>2.8998239999999997</v>
      </c>
      <c r="V178" s="185">
        <f t="shared" si="99"/>
        <v>4.1366360000000002</v>
      </c>
      <c r="W178" s="186">
        <f t="shared" si="74"/>
        <v>2.8450269999999995</v>
      </c>
      <c r="X178" s="177"/>
      <c r="Y178" s="181">
        <f>(O178-O175)/O175</f>
        <v>0</v>
      </c>
      <c r="Z178" s="182">
        <f>(P178-P175)/P175</f>
        <v>0</v>
      </c>
      <c r="AA178" s="182">
        <f>(Q178-Q175)/Q175</f>
        <v>3.9399618691174219E-2</v>
      </c>
      <c r="AB178" s="183">
        <f>(R178-R175)/R175</f>
        <v>6.0661406705760403E-2</v>
      </c>
      <c r="AC178" s="177"/>
      <c r="AD178" s="181"/>
      <c r="AE178" s="182"/>
      <c r="AF178" s="182"/>
      <c r="AG178" s="183"/>
      <c r="AH178" s="176"/>
      <c r="AI178" s="181">
        <f t="shared" si="100"/>
        <v>-3.4483380506414862E-3</v>
      </c>
      <c r="AJ178" s="182">
        <f t="shared" si="100"/>
        <v>-2.6385237770198966E-3</v>
      </c>
      <c r="AK178" s="182">
        <f t="shared" si="100"/>
        <v>-3.8742477137129194E-3</v>
      </c>
      <c r="AL178" s="183">
        <f t="shared" si="100"/>
        <v>1.1665005011003426E-3</v>
      </c>
      <c r="AM178" s="182"/>
      <c r="AN178" s="181">
        <f t="shared" si="101"/>
        <v>-3.4483380506414862E-3</v>
      </c>
      <c r="AO178" s="182">
        <f t="shared" si="101"/>
        <v>-2.6385237770198966E-3</v>
      </c>
      <c r="AP178" s="182">
        <f t="shared" si="101"/>
        <v>-3.8742477137129194E-3</v>
      </c>
      <c r="AQ178" s="183">
        <f t="shared" si="101"/>
        <v>0</v>
      </c>
      <c r="AR178" s="176"/>
      <c r="AS178" s="187">
        <f t="shared" si="77"/>
        <v>0.11891035311501925</v>
      </c>
      <c r="AT178" s="188">
        <f t="shared" si="78"/>
        <v>6.9618077218993407E-2</v>
      </c>
      <c r="AU178" s="188">
        <f t="shared" si="79"/>
        <v>0.15009795347209784</v>
      </c>
      <c r="AV178" s="189">
        <f t="shared" si="80"/>
        <v>0</v>
      </c>
      <c r="AW178" s="176"/>
      <c r="AX178" s="181">
        <f t="shared" si="81"/>
        <v>-4.6148385517418289E-3</v>
      </c>
      <c r="AY178" s="182">
        <f t="shared" si="82"/>
        <v>-3.8050242781202392E-3</v>
      </c>
      <c r="AZ178" s="182">
        <f t="shared" si="83"/>
        <v>-5.0407482148132621E-3</v>
      </c>
      <c r="BA178" s="190"/>
      <c r="BB178" s="176"/>
      <c r="BC178" s="181">
        <f>(O178-(MAX($O$3:O178)))/(MAX($O$3:O178))</f>
        <v>-5.527345832101354E-2</v>
      </c>
      <c r="BD178" s="182">
        <f>(P178-(MAX($P$3:P178)))/(MAX($P$3:P178))</f>
        <v>-4.7815027524270914E-2</v>
      </c>
      <c r="BE178" s="182">
        <f>(Q178-(MAX($Q$3:Q178)))/(MAX($Q$3:Q178))</f>
        <v>-3.8742477137128908E-3</v>
      </c>
      <c r="BF178" s="183">
        <f>(R178-(MAX($R$3:R178)))/(MAX($R$3:R178))</f>
        <v>0</v>
      </c>
      <c r="BG178" s="176"/>
      <c r="BH178" s="181">
        <f t="shared" si="84"/>
        <v>0</v>
      </c>
      <c r="BI178" s="182">
        <f t="shared" si="85"/>
        <v>0</v>
      </c>
      <c r="BJ178" s="182">
        <f t="shared" si="94"/>
        <v>3.9399618691174219E-2</v>
      </c>
      <c r="BK178" s="183">
        <f t="shared" si="86"/>
        <v>6.0661406705760403E-2</v>
      </c>
      <c r="BL178" s="176"/>
      <c r="BM178" s="191">
        <f t="shared" si="107"/>
        <v>1248.6943969403683</v>
      </c>
      <c r="BN178" s="192">
        <f t="shared" si="107"/>
        <v>1282.9579124028983</v>
      </c>
      <c r="BO178" s="192">
        <f t="shared" si="107"/>
        <v>1552.1566865669495</v>
      </c>
      <c r="BP178" s="193">
        <f t="shared" si="107"/>
        <v>1135.8524426367217</v>
      </c>
      <c r="BQ178" s="176"/>
      <c r="BR178" s="181">
        <f t="shared" si="88"/>
        <v>0</v>
      </c>
      <c r="BS178" s="182">
        <f t="shared" si="89"/>
        <v>0</v>
      </c>
      <c r="BT178" s="182">
        <f t="shared" si="95"/>
        <v>0</v>
      </c>
      <c r="BU178" s="183">
        <f t="shared" si="90"/>
        <v>0</v>
      </c>
      <c r="BV178" s="176"/>
      <c r="BW178" s="191">
        <f t="shared" si="108"/>
        <v>30.091510054076434</v>
      </c>
      <c r="BX178" s="192">
        <f t="shared" si="108"/>
        <v>30.397131209829638</v>
      </c>
      <c r="BY178" s="192">
        <f t="shared" si="108"/>
        <v>33.093540390958736</v>
      </c>
      <c r="BZ178" s="193">
        <f t="shared" si="108"/>
        <v>33.851465698082329</v>
      </c>
    </row>
    <row r="179" spans="1:78" ht="15.75" thickTop="1">
      <c r="H179" s="167">
        <f t="shared" si="92"/>
        <v>42855</v>
      </c>
      <c r="I179" s="60"/>
      <c r="J179" s="42">
        <f t="shared" si="106"/>
        <v>6.9202743306071568E-3</v>
      </c>
      <c r="K179" s="33">
        <f t="shared" si="106"/>
        <v>5.2910080044639152E-3</v>
      </c>
      <c r="L179" s="33">
        <f t="shared" si="106"/>
        <v>8.3574152421934667E-3</v>
      </c>
      <c r="M179" s="227">
        <f t="shared" si="93"/>
        <v>1.0269888872041832E-2</v>
      </c>
      <c r="N179" s="24"/>
      <c r="O179" s="235">
        <v>37835.129999999997</v>
      </c>
      <c r="P179" s="242">
        <v>39204.58</v>
      </c>
      <c r="Q179" s="242">
        <v>51795.65</v>
      </c>
      <c r="R179" s="353">
        <v>38845.15</v>
      </c>
      <c r="S179" s="24"/>
      <c r="T179" s="59">
        <f t="shared" si="72"/>
        <v>2.7835129999999997</v>
      </c>
      <c r="U179" s="58">
        <f t="shared" si="99"/>
        <v>2.920458</v>
      </c>
      <c r="V179" s="58">
        <f t="shared" si="99"/>
        <v>4.1795650000000002</v>
      </c>
      <c r="W179" s="57">
        <f t="shared" si="74"/>
        <v>2.8845149999999999</v>
      </c>
      <c r="X179" s="24"/>
      <c r="Y179" s="42"/>
      <c r="Z179" s="33"/>
      <c r="AA179" s="33"/>
      <c r="AB179" s="41"/>
      <c r="AC179" s="24"/>
      <c r="AD179" s="42"/>
      <c r="AE179" s="33"/>
      <c r="AF179" s="33"/>
      <c r="AG179" s="41"/>
      <c r="AH179" s="23"/>
      <c r="AI179" s="42">
        <f t="shared" si="100"/>
        <v>6.9202743306071568E-3</v>
      </c>
      <c r="AJ179" s="33">
        <f t="shared" si="100"/>
        <v>5.2910080044639152E-3</v>
      </c>
      <c r="AK179" s="33">
        <f t="shared" si="100"/>
        <v>8.3574152421934667E-3</v>
      </c>
      <c r="AL179" s="41">
        <f t="shared" si="100"/>
        <v>1.0269888872041832E-2</v>
      </c>
      <c r="AM179" s="33"/>
      <c r="AN179" s="42">
        <f t="shared" si="101"/>
        <v>0</v>
      </c>
      <c r="AO179" s="33">
        <f t="shared" si="101"/>
        <v>0</v>
      </c>
      <c r="AP179" s="33">
        <f t="shared" si="101"/>
        <v>0</v>
      </c>
      <c r="AQ179" s="41">
        <f t="shared" si="101"/>
        <v>0</v>
      </c>
      <c r="AR179" s="23"/>
      <c r="AS179" s="56">
        <f t="shared" si="77"/>
        <v>0</v>
      </c>
      <c r="AT179" s="29">
        <f t="shared" si="78"/>
        <v>0</v>
      </c>
      <c r="AU179" s="29">
        <f t="shared" si="79"/>
        <v>0</v>
      </c>
      <c r="AV179" s="55">
        <f t="shared" si="80"/>
        <v>0</v>
      </c>
      <c r="AW179" s="23"/>
      <c r="AX179" s="42">
        <f t="shared" si="81"/>
        <v>-3.3496145414346756E-3</v>
      </c>
      <c r="AY179" s="33">
        <f t="shared" si="82"/>
        <v>-4.9788808675779173E-3</v>
      </c>
      <c r="AZ179" s="33">
        <f t="shared" si="83"/>
        <v>-1.9124736298483658E-3</v>
      </c>
      <c r="BA179" s="54"/>
      <c r="BB179" s="23"/>
      <c r="BC179" s="42">
        <f>(O179-(MAX($O$3:O179)))/(MAX($O$3:O179))</f>
        <v>-4.873569148518913E-2</v>
      </c>
      <c r="BD179" s="33">
        <f>(P179-(MAX($P$3:P179)))/(MAX($P$3:P179))</f>
        <v>-4.2777009213171603E-2</v>
      </c>
      <c r="BE179" s="33">
        <f>(Q179-(MAX($Q$3:Q179)))/(MAX($Q$3:Q179))</f>
        <v>0</v>
      </c>
      <c r="BF179" s="41">
        <f>(R179-(MAX($R$3:R179)))/(MAX($R$3:R179))</f>
        <v>0</v>
      </c>
      <c r="BG179" s="23"/>
      <c r="BH179" s="42">
        <f t="shared" si="84"/>
        <v>0</v>
      </c>
      <c r="BI179" s="33">
        <f t="shared" si="85"/>
        <v>0</v>
      </c>
      <c r="BJ179" s="33">
        <f t="shared" si="94"/>
        <v>0</v>
      </c>
      <c r="BK179" s="41">
        <f t="shared" si="86"/>
        <v>0</v>
      </c>
      <c r="BL179" s="23"/>
      <c r="BM179" s="36">
        <f t="shared" si="107"/>
        <v>1248.6943969403683</v>
      </c>
      <c r="BN179" s="35">
        <f t="shared" si="107"/>
        <v>1282.9579124028983</v>
      </c>
      <c r="BO179" s="35">
        <f t="shared" si="107"/>
        <v>1552.1566865669495</v>
      </c>
      <c r="BP179" s="37">
        <f t="shared" si="107"/>
        <v>1135.8524426367217</v>
      </c>
      <c r="BQ179" s="23"/>
      <c r="BR179" s="42">
        <f t="shared" si="88"/>
        <v>0</v>
      </c>
      <c r="BS179" s="33">
        <f t="shared" si="89"/>
        <v>0</v>
      </c>
      <c r="BT179" s="33">
        <f t="shared" si="95"/>
        <v>0</v>
      </c>
      <c r="BU179" s="41">
        <f t="shared" si="90"/>
        <v>0</v>
      </c>
      <c r="BV179" s="23"/>
      <c r="BW179" s="36">
        <f t="shared" si="108"/>
        <v>30.091510054076434</v>
      </c>
      <c r="BX179" s="35">
        <f t="shared" si="108"/>
        <v>30.397131209829638</v>
      </c>
      <c r="BY179" s="35">
        <f t="shared" si="108"/>
        <v>33.093540390958736</v>
      </c>
      <c r="BZ179" s="37">
        <f t="shared" si="108"/>
        <v>33.851465698082329</v>
      </c>
    </row>
    <row r="180" spans="1:78">
      <c r="H180" s="167">
        <f t="shared" si="92"/>
        <v>42886</v>
      </c>
      <c r="I180" s="60"/>
      <c r="J180" s="42">
        <f t="shared" si="106"/>
        <v>-3.4362244823790133E-3</v>
      </c>
      <c r="K180" s="33">
        <f t="shared" si="106"/>
        <v>-2.6315802898538854E-3</v>
      </c>
      <c r="L180" s="33">
        <f t="shared" si="106"/>
        <v>-4.8641150366874886E-3</v>
      </c>
      <c r="M180" s="227">
        <f t="shared" si="93"/>
        <v>1.407279930699179E-2</v>
      </c>
      <c r="N180" s="24"/>
      <c r="O180" s="235">
        <v>37705.120000000003</v>
      </c>
      <c r="P180" s="242">
        <v>39101.410000000003</v>
      </c>
      <c r="Q180" s="242">
        <v>51543.71</v>
      </c>
      <c r="R180" s="353">
        <v>39391.81</v>
      </c>
      <c r="S180" s="24"/>
      <c r="T180" s="59">
        <f t="shared" si="72"/>
        <v>2.7705120000000001</v>
      </c>
      <c r="U180" s="58">
        <f t="shared" ref="U180:V195" si="109">(P180-$P$3)/$P$3</f>
        <v>2.9101410000000003</v>
      </c>
      <c r="V180" s="58">
        <f t="shared" si="109"/>
        <v>4.1543710000000003</v>
      </c>
      <c r="W180" s="57">
        <f t="shared" si="74"/>
        <v>2.9391809999999996</v>
      </c>
      <c r="X180" s="24"/>
      <c r="Y180" s="42"/>
      <c r="Z180" s="33"/>
      <c r="AA180" s="33"/>
      <c r="AB180" s="41"/>
      <c r="AC180" s="24"/>
      <c r="AD180" s="42"/>
      <c r="AE180" s="33"/>
      <c r="AF180" s="33"/>
      <c r="AG180" s="41"/>
      <c r="AH180" s="23"/>
      <c r="AI180" s="42">
        <f t="shared" ref="AI180:AL195" si="110">J180-0</f>
        <v>-3.4362244823790133E-3</v>
      </c>
      <c r="AJ180" s="33">
        <f t="shared" si="110"/>
        <v>-2.6315802898538854E-3</v>
      </c>
      <c r="AK180" s="33">
        <f t="shared" si="110"/>
        <v>-4.8641150366874886E-3</v>
      </c>
      <c r="AL180" s="41">
        <f t="shared" si="110"/>
        <v>1.407279930699179E-2</v>
      </c>
      <c r="AM180" s="33"/>
      <c r="AN180" s="42">
        <f t="shared" ref="AN180:AQ195" si="111">IF(AI180&lt;0,AI180,0)</f>
        <v>-3.4362244823790133E-3</v>
      </c>
      <c r="AO180" s="33">
        <f t="shared" si="111"/>
        <v>-2.6315802898538854E-3</v>
      </c>
      <c r="AP180" s="33">
        <f t="shared" si="111"/>
        <v>-4.8641150366874886E-3</v>
      </c>
      <c r="AQ180" s="41">
        <f t="shared" si="111"/>
        <v>0</v>
      </c>
      <c r="AR180" s="23"/>
      <c r="AS180" s="56">
        <f t="shared" si="77"/>
        <v>0.11807638693300918</v>
      </c>
      <c r="AT180" s="29">
        <f t="shared" si="78"/>
        <v>6.9252148219474591E-2</v>
      </c>
      <c r="AU180" s="29">
        <f t="shared" si="79"/>
        <v>0.2365961509012933</v>
      </c>
      <c r="AV180" s="55">
        <f t="shared" si="80"/>
        <v>0</v>
      </c>
      <c r="AW180" s="23"/>
      <c r="AX180" s="42">
        <f t="shared" si="81"/>
        <v>-1.7509023789370803E-2</v>
      </c>
      <c r="AY180" s="33">
        <f t="shared" si="82"/>
        <v>-1.6704379596845675E-2</v>
      </c>
      <c r="AZ180" s="33">
        <f t="shared" si="83"/>
        <v>-1.8936914343679279E-2</v>
      </c>
      <c r="BA180" s="54"/>
      <c r="BB180" s="23"/>
      <c r="BC180" s="42">
        <f>(O180-(MAX($O$3:O180)))/(MAX($O$3:O180))</f>
        <v>-5.200444919132112E-2</v>
      </c>
      <c r="BD180" s="33">
        <f>(P180-(MAX($P$3:P180)))/(MAX($P$3:P180))</f>
        <v>-4.5296018368721172E-2</v>
      </c>
      <c r="BE180" s="33">
        <f>(Q180-(MAX($Q$3:Q180)))/(MAX($Q$3:Q180))</f>
        <v>-4.8641150366874886E-3</v>
      </c>
      <c r="BF180" s="41">
        <f>(R180-(MAX($R$3:R180)))/(MAX($R$3:R180))</f>
        <v>0</v>
      </c>
      <c r="BG180" s="23"/>
      <c r="BH180" s="42">
        <f t="shared" si="84"/>
        <v>0</v>
      </c>
      <c r="BI180" s="33">
        <f t="shared" si="85"/>
        <v>0</v>
      </c>
      <c r="BJ180" s="33">
        <f t="shared" si="94"/>
        <v>0</v>
      </c>
      <c r="BK180" s="41">
        <f t="shared" si="86"/>
        <v>0</v>
      </c>
      <c r="BL180" s="23"/>
      <c r="BM180" s="36">
        <f t="shared" si="107"/>
        <v>1248.6943969403683</v>
      </c>
      <c r="BN180" s="35">
        <f t="shared" si="107"/>
        <v>1282.9579124028983</v>
      </c>
      <c r="BO180" s="35">
        <f t="shared" si="107"/>
        <v>1552.1566865669495</v>
      </c>
      <c r="BP180" s="37">
        <f t="shared" si="107"/>
        <v>1135.8524426367217</v>
      </c>
      <c r="BQ180" s="23"/>
      <c r="BR180" s="42">
        <f t="shared" si="88"/>
        <v>0</v>
      </c>
      <c r="BS180" s="33">
        <f t="shared" si="89"/>
        <v>0</v>
      </c>
      <c r="BT180" s="33">
        <f t="shared" si="95"/>
        <v>0</v>
      </c>
      <c r="BU180" s="41">
        <f t="shared" si="90"/>
        <v>0</v>
      </c>
      <c r="BV180" s="23"/>
      <c r="BW180" s="36">
        <f t="shared" si="108"/>
        <v>30.091510054076434</v>
      </c>
      <c r="BX180" s="35">
        <f t="shared" si="108"/>
        <v>30.397131209829638</v>
      </c>
      <c r="BY180" s="35">
        <f t="shared" si="108"/>
        <v>33.093540390958736</v>
      </c>
      <c r="BZ180" s="37">
        <f t="shared" si="108"/>
        <v>33.851465698082329</v>
      </c>
    </row>
    <row r="181" spans="1:78" ht="15.75" thickBot="1">
      <c r="H181" s="179">
        <f t="shared" si="92"/>
        <v>42916</v>
      </c>
      <c r="I181" s="180"/>
      <c r="J181" s="181">
        <f t="shared" si="106"/>
        <v>3.4480728346706346E-3</v>
      </c>
      <c r="K181" s="182">
        <f t="shared" si="106"/>
        <v>5.2770475540395712E-3</v>
      </c>
      <c r="L181" s="182">
        <f t="shared" si="106"/>
        <v>1.6191694389092293E-2</v>
      </c>
      <c r="M181" s="228">
        <f t="shared" si="93"/>
        <v>6.2413989100780221E-3</v>
      </c>
      <c r="N181" s="177"/>
      <c r="O181" s="236">
        <v>37835.129999999997</v>
      </c>
      <c r="P181" s="243">
        <v>39307.75</v>
      </c>
      <c r="Q181" s="243">
        <v>52378.29</v>
      </c>
      <c r="R181" s="354">
        <v>39637.67</v>
      </c>
      <c r="S181" s="177"/>
      <c r="T181" s="184">
        <f t="shared" si="72"/>
        <v>2.7835129999999997</v>
      </c>
      <c r="U181" s="185">
        <f t="shared" si="109"/>
        <v>2.9307750000000001</v>
      </c>
      <c r="V181" s="185">
        <f t="shared" si="109"/>
        <v>4.2378290000000005</v>
      </c>
      <c r="W181" s="186">
        <f t="shared" si="74"/>
        <v>2.9637669999999998</v>
      </c>
      <c r="X181" s="177"/>
      <c r="Y181" s="181">
        <f>(O181-O178)/O178</f>
        <v>6.9202743306072062E-3</v>
      </c>
      <c r="Z181" s="182">
        <f>(P181-P178)/P178</f>
        <v>7.9365120066957392E-3</v>
      </c>
      <c r="AA181" s="182">
        <f>(Q181-Q178)/Q178</f>
        <v>1.9700247399270655E-2</v>
      </c>
      <c r="AB181" s="183">
        <f>(R181-R178)/R178</f>
        <v>3.0881447646531522E-2</v>
      </c>
      <c r="AC181" s="177"/>
      <c r="AD181" s="181"/>
      <c r="AE181" s="182"/>
      <c r="AF181" s="182"/>
      <c r="AG181" s="183"/>
      <c r="AH181" s="176"/>
      <c r="AI181" s="181">
        <f t="shared" si="110"/>
        <v>3.4480728346706346E-3</v>
      </c>
      <c r="AJ181" s="182">
        <f t="shared" si="110"/>
        <v>5.2770475540395712E-3</v>
      </c>
      <c r="AK181" s="182">
        <f t="shared" si="110"/>
        <v>1.6191694389092293E-2</v>
      </c>
      <c r="AL181" s="183">
        <f t="shared" si="110"/>
        <v>6.2413989100780221E-3</v>
      </c>
      <c r="AM181" s="182"/>
      <c r="AN181" s="181">
        <f t="shared" si="111"/>
        <v>0</v>
      </c>
      <c r="AO181" s="182">
        <f t="shared" si="111"/>
        <v>0</v>
      </c>
      <c r="AP181" s="182">
        <f t="shared" si="111"/>
        <v>0</v>
      </c>
      <c r="AQ181" s="183">
        <f t="shared" si="111"/>
        <v>0</v>
      </c>
      <c r="AR181" s="176"/>
      <c r="AS181" s="187">
        <f t="shared" si="77"/>
        <v>0</v>
      </c>
      <c r="AT181" s="188">
        <f t="shared" si="78"/>
        <v>0</v>
      </c>
      <c r="AU181" s="188">
        <f t="shared" si="79"/>
        <v>0</v>
      </c>
      <c r="AV181" s="189">
        <f t="shared" si="80"/>
        <v>0</v>
      </c>
      <c r="AW181" s="176"/>
      <c r="AX181" s="181">
        <f t="shared" si="81"/>
        <v>-2.7933260754073874E-3</v>
      </c>
      <c r="AY181" s="182">
        <f t="shared" si="82"/>
        <v>-9.643513560384509E-4</v>
      </c>
      <c r="AZ181" s="182">
        <f t="shared" si="83"/>
        <v>9.9502954790142706E-3</v>
      </c>
      <c r="BA181" s="190"/>
      <c r="BB181" s="176"/>
      <c r="BC181" s="181">
        <f>(O181-(MAX($O$3:O181)))/(MAX($O$3:O181))</f>
        <v>-4.873569148518913E-2</v>
      </c>
      <c r="BD181" s="182">
        <f>(P181-(MAX($P$3:P181)))/(MAX($P$3:P181))</f>
        <v>-4.0258000057622041E-2</v>
      </c>
      <c r="BE181" s="182">
        <f>(Q181-(MAX($Q$3:Q181)))/(MAX($Q$3:Q181))</f>
        <v>0</v>
      </c>
      <c r="BF181" s="183">
        <f>(R181-(MAX($R$3:R181)))/(MAX($R$3:R181))</f>
        <v>0</v>
      </c>
      <c r="BG181" s="176"/>
      <c r="BH181" s="181">
        <f t="shared" si="84"/>
        <v>6.9202743306072062E-3</v>
      </c>
      <c r="BI181" s="182">
        <f t="shared" si="85"/>
        <v>7.9365120066957392E-3</v>
      </c>
      <c r="BJ181" s="182">
        <f t="shared" si="94"/>
        <v>1.9700247399270655E-2</v>
      </c>
      <c r="BK181" s="183">
        <f t="shared" si="86"/>
        <v>3.0881447646531522E-2</v>
      </c>
      <c r="BL181" s="176"/>
      <c r="BM181" s="191">
        <f t="shared" si="107"/>
        <v>1257.3357047222878</v>
      </c>
      <c r="BN181" s="192">
        <f t="shared" si="107"/>
        <v>1293.1401232787691</v>
      </c>
      <c r="BO181" s="192">
        <f t="shared" si="107"/>
        <v>1582.7345572947506</v>
      </c>
      <c r="BP181" s="193">
        <f t="shared" si="107"/>
        <v>1170.9292103781925</v>
      </c>
      <c r="BQ181" s="176"/>
      <c r="BR181" s="181">
        <f t="shared" si="88"/>
        <v>0</v>
      </c>
      <c r="BS181" s="182">
        <f t="shared" si="89"/>
        <v>0</v>
      </c>
      <c r="BT181" s="182">
        <f t="shared" si="95"/>
        <v>0</v>
      </c>
      <c r="BU181" s="183">
        <f t="shared" si="90"/>
        <v>0</v>
      </c>
      <c r="BV181" s="176"/>
      <c r="BW181" s="191">
        <f t="shared" si="108"/>
        <v>30.091510054076434</v>
      </c>
      <c r="BX181" s="192">
        <f t="shared" si="108"/>
        <v>30.397131209829638</v>
      </c>
      <c r="BY181" s="192">
        <f t="shared" si="108"/>
        <v>33.093540390958736</v>
      </c>
      <c r="BZ181" s="193">
        <f t="shared" si="108"/>
        <v>33.851465698082329</v>
      </c>
    </row>
    <row r="182" spans="1:78" ht="15.75" thickTop="1">
      <c r="H182" s="167">
        <f t="shared" si="92"/>
        <v>42947</v>
      </c>
      <c r="I182" s="60"/>
      <c r="J182" s="42">
        <f t="shared" si="106"/>
        <v>1.7182179630412353E-2</v>
      </c>
      <c r="K182" s="33">
        <f t="shared" si="106"/>
        <v>1.5748039508748146E-2</v>
      </c>
      <c r="L182" s="33">
        <f t="shared" si="106"/>
        <v>8.8152935118728237E-3</v>
      </c>
      <c r="M182" s="227">
        <f t="shared" si="93"/>
        <v>2.0562762644726673E-2</v>
      </c>
      <c r="N182" s="24"/>
      <c r="O182" s="235">
        <v>38485.22</v>
      </c>
      <c r="P182" s="242">
        <v>39926.769999999997</v>
      </c>
      <c r="Q182" s="242">
        <v>52840.02</v>
      </c>
      <c r="R182" s="353">
        <v>40452.730000000003</v>
      </c>
      <c r="S182" s="24"/>
      <c r="T182" s="59">
        <f t="shared" si="72"/>
        <v>2.848522</v>
      </c>
      <c r="U182" s="58">
        <f t="shared" si="109"/>
        <v>2.9926769999999996</v>
      </c>
      <c r="V182" s="58">
        <f t="shared" si="109"/>
        <v>4.2840020000000001</v>
      </c>
      <c r="W182" s="57">
        <f t="shared" si="74"/>
        <v>3.0452730000000003</v>
      </c>
      <c r="X182" s="24"/>
      <c r="Y182" s="42"/>
      <c r="Z182" s="33"/>
      <c r="AA182" s="33"/>
      <c r="AB182" s="41"/>
      <c r="AC182" s="24"/>
      <c r="AD182" s="42"/>
      <c r="AE182" s="33"/>
      <c r="AF182" s="33"/>
      <c r="AG182" s="41"/>
      <c r="AH182" s="23"/>
      <c r="AI182" s="42">
        <f t="shared" si="110"/>
        <v>1.7182179630412353E-2</v>
      </c>
      <c r="AJ182" s="33">
        <f t="shared" si="110"/>
        <v>1.5748039508748146E-2</v>
      </c>
      <c r="AK182" s="33">
        <f t="shared" si="110"/>
        <v>8.8152935118728237E-3</v>
      </c>
      <c r="AL182" s="41">
        <f t="shared" si="110"/>
        <v>2.0562762644726673E-2</v>
      </c>
      <c r="AM182" s="33"/>
      <c r="AN182" s="42">
        <f t="shared" si="111"/>
        <v>0</v>
      </c>
      <c r="AO182" s="33">
        <f t="shared" si="111"/>
        <v>0</v>
      </c>
      <c r="AP182" s="33">
        <f t="shared" si="111"/>
        <v>0</v>
      </c>
      <c r="AQ182" s="41">
        <f t="shared" si="111"/>
        <v>0</v>
      </c>
      <c r="AR182" s="23"/>
      <c r="AS182" s="56">
        <f t="shared" si="77"/>
        <v>0</v>
      </c>
      <c r="AT182" s="29">
        <f t="shared" si="78"/>
        <v>0</v>
      </c>
      <c r="AU182" s="29">
        <f t="shared" si="79"/>
        <v>0</v>
      </c>
      <c r="AV182" s="55">
        <f t="shared" si="80"/>
        <v>0</v>
      </c>
      <c r="AW182" s="23"/>
      <c r="AX182" s="42">
        <f t="shared" si="81"/>
        <v>-3.3805830143143201E-3</v>
      </c>
      <c r="AY182" s="33">
        <f t="shared" si="82"/>
        <v>-4.814723135978527E-3</v>
      </c>
      <c r="AZ182" s="33">
        <f t="shared" si="83"/>
        <v>-1.1747469132853849E-2</v>
      </c>
      <c r="BA182" s="54"/>
      <c r="BB182" s="23"/>
      <c r="BC182" s="42">
        <f>(O182-(MAX($O$3:O182)))/(MAX($O$3:O182))</f>
        <v>-3.239089726028764E-2</v>
      </c>
      <c r="BD182" s="33">
        <f>(P182-(MAX($P$3:P182)))/(MAX($P$3:P182))</f>
        <v>-2.5143945124324465E-2</v>
      </c>
      <c r="BE182" s="33">
        <f>(Q182-(MAX($Q$3:Q182)))/(MAX($Q$3:Q182))</f>
        <v>0</v>
      </c>
      <c r="BF182" s="41">
        <f>(R182-(MAX($R$3:R182)))/(MAX($R$3:R182))</f>
        <v>0</v>
      </c>
      <c r="BG182" s="23"/>
      <c r="BH182" s="42">
        <f t="shared" si="84"/>
        <v>0</v>
      </c>
      <c r="BI182" s="33">
        <f t="shared" si="85"/>
        <v>0</v>
      </c>
      <c r="BJ182" s="33">
        <f t="shared" si="94"/>
        <v>0</v>
      </c>
      <c r="BK182" s="41">
        <f t="shared" si="86"/>
        <v>0</v>
      </c>
      <c r="BL182" s="23"/>
      <c r="BM182" s="36">
        <f t="shared" si="107"/>
        <v>1257.3357047222878</v>
      </c>
      <c r="BN182" s="35">
        <f t="shared" si="107"/>
        <v>1293.1401232787691</v>
      </c>
      <c r="BO182" s="35">
        <f t="shared" si="107"/>
        <v>1582.7345572947506</v>
      </c>
      <c r="BP182" s="37">
        <f t="shared" si="107"/>
        <v>1170.9292103781925</v>
      </c>
      <c r="BQ182" s="23"/>
      <c r="BR182" s="42">
        <f t="shared" si="88"/>
        <v>0</v>
      </c>
      <c r="BS182" s="33">
        <f t="shared" si="89"/>
        <v>0</v>
      </c>
      <c r="BT182" s="33">
        <f t="shared" si="95"/>
        <v>0</v>
      </c>
      <c r="BU182" s="41">
        <f t="shared" si="90"/>
        <v>0</v>
      </c>
      <c r="BV182" s="23"/>
      <c r="BW182" s="36">
        <f t="shared" si="108"/>
        <v>30.091510054076434</v>
      </c>
      <c r="BX182" s="35">
        <f t="shared" si="108"/>
        <v>30.397131209829638</v>
      </c>
      <c r="BY182" s="35">
        <f t="shared" si="108"/>
        <v>33.093540390958736</v>
      </c>
      <c r="BZ182" s="37">
        <f t="shared" si="108"/>
        <v>33.851465698082329</v>
      </c>
    </row>
    <row r="183" spans="1:78">
      <c r="H183" s="167">
        <f t="shared" si="92"/>
        <v>42978</v>
      </c>
      <c r="I183" s="60"/>
      <c r="J183" s="42">
        <f t="shared" si="106"/>
        <v>-3.3784398270297888E-3</v>
      </c>
      <c r="K183" s="33">
        <f t="shared" si="106"/>
        <v>0</v>
      </c>
      <c r="L183" s="33">
        <f t="shared" si="106"/>
        <v>-1.534897223733056E-2</v>
      </c>
      <c r="M183" s="227">
        <f t="shared" si="93"/>
        <v>3.0611036634609068E-3</v>
      </c>
      <c r="N183" s="24"/>
      <c r="O183" s="235">
        <v>38355.199999999997</v>
      </c>
      <c r="P183" s="242">
        <v>39926.769999999997</v>
      </c>
      <c r="Q183" s="242">
        <v>52028.98</v>
      </c>
      <c r="R183" s="353">
        <v>40576.559999999998</v>
      </c>
      <c r="S183" s="24"/>
      <c r="T183" s="59">
        <f t="shared" si="72"/>
        <v>2.8355199999999998</v>
      </c>
      <c r="U183" s="58">
        <f t="shared" si="109"/>
        <v>2.9926769999999996</v>
      </c>
      <c r="V183" s="58">
        <f t="shared" si="109"/>
        <v>4.2028980000000002</v>
      </c>
      <c r="W183" s="57">
        <f t="shared" si="74"/>
        <v>3.0576559999999997</v>
      </c>
      <c r="X183" s="24"/>
      <c r="Y183" s="42"/>
      <c r="Z183" s="33"/>
      <c r="AA183" s="33"/>
      <c r="AB183" s="41"/>
      <c r="AC183" s="24"/>
      <c r="AD183" s="42"/>
      <c r="AE183" s="33"/>
      <c r="AF183" s="33"/>
      <c r="AG183" s="41"/>
      <c r="AH183" s="23"/>
      <c r="AI183" s="42">
        <f t="shared" si="110"/>
        <v>-3.3784398270297888E-3</v>
      </c>
      <c r="AJ183" s="33">
        <f t="shared" si="110"/>
        <v>0</v>
      </c>
      <c r="AK183" s="33">
        <f t="shared" si="110"/>
        <v>-1.534897223733056E-2</v>
      </c>
      <c r="AL183" s="41">
        <f t="shared" si="110"/>
        <v>3.0611036634609068E-3</v>
      </c>
      <c r="AM183" s="33"/>
      <c r="AN183" s="42">
        <f t="shared" si="111"/>
        <v>-3.3784398270297888E-3</v>
      </c>
      <c r="AO183" s="33">
        <f t="shared" si="111"/>
        <v>0</v>
      </c>
      <c r="AP183" s="33">
        <f t="shared" si="111"/>
        <v>-1.534897223733056E-2</v>
      </c>
      <c r="AQ183" s="41">
        <f t="shared" si="111"/>
        <v>0</v>
      </c>
      <c r="AR183" s="23"/>
      <c r="AS183" s="56">
        <f t="shared" si="77"/>
        <v>0.1141385566486107</v>
      </c>
      <c r="AT183" s="29">
        <f t="shared" si="78"/>
        <v>0</v>
      </c>
      <c r="AU183" s="29">
        <f t="shared" si="79"/>
        <v>2.355909487423443</v>
      </c>
      <c r="AV183" s="55">
        <f t="shared" si="80"/>
        <v>0</v>
      </c>
      <c r="AW183" s="23"/>
      <c r="AX183" s="42">
        <f t="shared" si="81"/>
        <v>-6.4395434904906956E-3</v>
      </c>
      <c r="AY183" s="33">
        <f t="shared" si="82"/>
        <v>-3.0611036634609068E-3</v>
      </c>
      <c r="AZ183" s="33">
        <f t="shared" si="83"/>
        <v>-1.8410075900791467E-2</v>
      </c>
      <c r="BA183" s="54"/>
      <c r="BB183" s="23"/>
      <c r="BC183" s="42">
        <f>(O183-(MAX($O$3:O183)))/(MAX($O$3:O183))</f>
        <v>-3.565990638998006E-2</v>
      </c>
      <c r="BD183" s="33">
        <f>(P183-(MAX($P$3:P183)))/(MAX($P$3:P183))</f>
        <v>-2.5143945124324465E-2</v>
      </c>
      <c r="BE183" s="33">
        <f>(Q183-(MAX($Q$3:Q183)))/(MAX($Q$3:Q183))</f>
        <v>-1.53489722373306E-2</v>
      </c>
      <c r="BF183" s="41">
        <f>(R183-(MAX($R$3:R183)))/(MAX($R$3:R183))</f>
        <v>0</v>
      </c>
      <c r="BG183" s="23"/>
      <c r="BH183" s="42">
        <f t="shared" si="84"/>
        <v>0</v>
      </c>
      <c r="BI183" s="33">
        <f t="shared" si="85"/>
        <v>0</v>
      </c>
      <c r="BJ183" s="33">
        <f t="shared" si="94"/>
        <v>0</v>
      </c>
      <c r="BK183" s="41">
        <f t="shared" si="86"/>
        <v>0</v>
      </c>
      <c r="BL183" s="23"/>
      <c r="BM183" s="36">
        <f t="shared" si="107"/>
        <v>1257.3357047222878</v>
      </c>
      <c r="BN183" s="35">
        <f t="shared" si="107"/>
        <v>1293.1401232787691</v>
      </c>
      <c r="BO183" s="35">
        <f t="shared" si="107"/>
        <v>1582.7345572947506</v>
      </c>
      <c r="BP183" s="37">
        <f t="shared" si="107"/>
        <v>1170.9292103781925</v>
      </c>
      <c r="BQ183" s="23"/>
      <c r="BR183" s="42">
        <f t="shared" si="88"/>
        <v>0</v>
      </c>
      <c r="BS183" s="33">
        <f t="shared" si="89"/>
        <v>0</v>
      </c>
      <c r="BT183" s="33">
        <f t="shared" si="95"/>
        <v>0</v>
      </c>
      <c r="BU183" s="41">
        <f t="shared" si="90"/>
        <v>0</v>
      </c>
      <c r="BV183" s="23"/>
      <c r="BW183" s="36">
        <f t="shared" si="108"/>
        <v>30.091510054076434</v>
      </c>
      <c r="BX183" s="35">
        <f t="shared" si="108"/>
        <v>30.397131209829638</v>
      </c>
      <c r="BY183" s="35">
        <f t="shared" si="108"/>
        <v>33.093540390958736</v>
      </c>
      <c r="BZ183" s="37">
        <f t="shared" si="108"/>
        <v>33.851465698082329</v>
      </c>
    </row>
    <row r="184" spans="1:78" s="175" customFormat="1" ht="15.75" thickBot="1">
      <c r="A184"/>
      <c r="B184" s="23"/>
      <c r="C184" s="91"/>
      <c r="D184" s="91"/>
      <c r="E184" s="91"/>
      <c r="F184" s="91"/>
      <c r="G184" s="174"/>
      <c r="H184" s="179">
        <f t="shared" si="92"/>
        <v>43008</v>
      </c>
      <c r="I184" s="180"/>
      <c r="J184" s="181">
        <f t="shared" si="106"/>
        <v>4.7457711079592846E-2</v>
      </c>
      <c r="K184" s="182">
        <f t="shared" si="106"/>
        <v>4.6511651205444426E-2</v>
      </c>
      <c r="L184" s="182">
        <f t="shared" si="106"/>
        <v>3.9154525035854926E-2</v>
      </c>
      <c r="M184" s="228">
        <f t="shared" si="93"/>
        <v>2.0628165620742767E-2</v>
      </c>
      <c r="N184" s="177"/>
      <c r="O184" s="236">
        <v>40175.449999999997</v>
      </c>
      <c r="P184" s="243">
        <v>41783.83</v>
      </c>
      <c r="Q184" s="243">
        <v>54066.15</v>
      </c>
      <c r="R184" s="354">
        <v>41413.58</v>
      </c>
      <c r="S184" s="177"/>
      <c r="T184" s="184">
        <f t="shared" si="72"/>
        <v>3.0175449999999997</v>
      </c>
      <c r="U184" s="185">
        <f t="shared" si="109"/>
        <v>3.1783830000000002</v>
      </c>
      <c r="V184" s="185">
        <f t="shared" si="109"/>
        <v>4.4066150000000004</v>
      </c>
      <c r="W184" s="186">
        <f t="shared" si="74"/>
        <v>3.1413580000000003</v>
      </c>
      <c r="X184" s="177"/>
      <c r="Y184" s="181">
        <f>(O184-O181)/O181</f>
        <v>6.1855740947632527E-2</v>
      </c>
      <c r="Z184" s="182">
        <f>(P184-P181)/P181</f>
        <v>6.299215803499314E-2</v>
      </c>
      <c r="AA184" s="182">
        <f>(Q184-Q181)/Q181</f>
        <v>3.2224419697550272E-2</v>
      </c>
      <c r="AB184" s="183">
        <f>(R184-R181)/R181</f>
        <v>4.480359213848855E-2</v>
      </c>
      <c r="AC184" s="177"/>
      <c r="AD184" s="181"/>
      <c r="AE184" s="182"/>
      <c r="AF184" s="182"/>
      <c r="AG184" s="183"/>
      <c r="AH184" s="176"/>
      <c r="AI184" s="181">
        <f t="shared" si="110"/>
        <v>4.7457711079592846E-2</v>
      </c>
      <c r="AJ184" s="182">
        <f t="shared" si="110"/>
        <v>4.6511651205444426E-2</v>
      </c>
      <c r="AK184" s="182">
        <f t="shared" si="110"/>
        <v>3.9154525035854926E-2</v>
      </c>
      <c r="AL184" s="183">
        <f t="shared" si="110"/>
        <v>2.0628165620742767E-2</v>
      </c>
      <c r="AM184" s="182"/>
      <c r="AN184" s="181">
        <f t="shared" si="111"/>
        <v>0</v>
      </c>
      <c r="AO184" s="182">
        <f t="shared" si="111"/>
        <v>0</v>
      </c>
      <c r="AP184" s="182">
        <f t="shared" si="111"/>
        <v>0</v>
      </c>
      <c r="AQ184" s="183">
        <f t="shared" si="111"/>
        <v>0</v>
      </c>
      <c r="AR184" s="176"/>
      <c r="AS184" s="187">
        <f t="shared" si="77"/>
        <v>0</v>
      </c>
      <c r="AT184" s="188">
        <f t="shared" si="78"/>
        <v>0</v>
      </c>
      <c r="AU184" s="188">
        <f t="shared" si="79"/>
        <v>0</v>
      </c>
      <c r="AV184" s="189">
        <f t="shared" si="80"/>
        <v>0</v>
      </c>
      <c r="AW184" s="176"/>
      <c r="AX184" s="181">
        <f t="shared" si="81"/>
        <v>2.6829545458850079E-2</v>
      </c>
      <c r="AY184" s="182">
        <f t="shared" si="82"/>
        <v>2.588348558470166E-2</v>
      </c>
      <c r="AZ184" s="182">
        <f t="shared" si="83"/>
        <v>1.8526359415112159E-2</v>
      </c>
      <c r="BA184" s="190"/>
      <c r="BB184" s="176"/>
      <c r="BC184" s="181">
        <f>(O184-(MAX($O$3:O184)))/(MAX($O$3:O184))</f>
        <v>0</v>
      </c>
      <c r="BD184" s="182">
        <f>(P184-(MAX($P$3:P184)))/(MAX($P$3:P184))</f>
        <v>0</v>
      </c>
      <c r="BE184" s="182">
        <f>(Q184-(MAX($Q$3:Q184)))/(MAX($Q$3:Q184))</f>
        <v>0</v>
      </c>
      <c r="BF184" s="183">
        <f>(R184-(MAX($R$3:R184)))/(MAX($R$3:R184))</f>
        <v>0</v>
      </c>
      <c r="BG184" s="176"/>
      <c r="BH184" s="181">
        <f t="shared" si="84"/>
        <v>6.1855740947632527E-2</v>
      </c>
      <c r="BI184" s="182">
        <f t="shared" si="85"/>
        <v>6.299215803499314E-2</v>
      </c>
      <c r="BJ184" s="182">
        <f t="shared" si="94"/>
        <v>3.2224419697550272E-2</v>
      </c>
      <c r="BK184" s="183">
        <f t="shared" si="86"/>
        <v>4.480359213848855E-2</v>
      </c>
      <c r="BL184" s="176"/>
      <c r="BM184" s="191">
        <f t="shared" si="107"/>
        <v>1335.1091363577987</v>
      </c>
      <c r="BN184" s="192">
        <f t="shared" si="107"/>
        <v>1374.5978102857357</v>
      </c>
      <c r="BO184" s="192">
        <f t="shared" si="107"/>
        <v>1633.7372599388332</v>
      </c>
      <c r="BP184" s="193">
        <f t="shared" si="107"/>
        <v>1223.3910451430195</v>
      </c>
      <c r="BQ184" s="176"/>
      <c r="BR184" s="181">
        <f t="shared" si="88"/>
        <v>0</v>
      </c>
      <c r="BS184" s="182">
        <f t="shared" si="89"/>
        <v>0</v>
      </c>
      <c r="BT184" s="182">
        <f t="shared" si="95"/>
        <v>0</v>
      </c>
      <c r="BU184" s="183">
        <f t="shared" si="90"/>
        <v>0</v>
      </c>
      <c r="BV184" s="176"/>
      <c r="BW184" s="191">
        <f t="shared" si="108"/>
        <v>30.091510054076434</v>
      </c>
      <c r="BX184" s="192">
        <f t="shared" si="108"/>
        <v>30.397131209829638</v>
      </c>
      <c r="BY184" s="192">
        <f t="shared" si="108"/>
        <v>33.093540390958736</v>
      </c>
      <c r="BZ184" s="193">
        <f t="shared" si="108"/>
        <v>33.851465698082329</v>
      </c>
    </row>
    <row r="185" spans="1:78" ht="15.75" thickTop="1">
      <c r="H185" s="167">
        <f t="shared" si="92"/>
        <v>43039</v>
      </c>
      <c r="I185" s="60"/>
      <c r="J185" s="42">
        <f t="shared" si="106"/>
        <v>4.2071215132624573E-2</v>
      </c>
      <c r="K185" s="33">
        <f t="shared" si="106"/>
        <v>3.950619174929626E-2</v>
      </c>
      <c r="L185" s="33">
        <f t="shared" si="106"/>
        <v>2.2621917780348832E-2</v>
      </c>
      <c r="M185" s="227">
        <f t="shared" si="93"/>
        <v>2.3335582193087401E-2</v>
      </c>
      <c r="N185" s="24"/>
      <c r="O185" s="235">
        <v>41865.68</v>
      </c>
      <c r="P185" s="242">
        <v>43434.55</v>
      </c>
      <c r="Q185" s="242">
        <v>55289.23</v>
      </c>
      <c r="R185" s="353">
        <v>42379.99</v>
      </c>
      <c r="S185" s="24"/>
      <c r="T185" s="59">
        <f t="shared" si="72"/>
        <v>3.1865679999999998</v>
      </c>
      <c r="U185" s="58">
        <f t="shared" si="109"/>
        <v>3.3434550000000005</v>
      </c>
      <c r="V185" s="58">
        <f t="shared" si="109"/>
        <v>4.5289230000000007</v>
      </c>
      <c r="W185" s="57">
        <f t="shared" si="74"/>
        <v>3.2379989999999998</v>
      </c>
      <c r="X185" s="24"/>
      <c r="Y185" s="42"/>
      <c r="Z185" s="33"/>
      <c r="AA185" s="33"/>
      <c r="AB185" s="41"/>
      <c r="AC185" s="24"/>
      <c r="AD185" s="42"/>
      <c r="AE185" s="33"/>
      <c r="AF185" s="33"/>
      <c r="AG185" s="41"/>
      <c r="AH185" s="23"/>
      <c r="AI185" s="42">
        <f t="shared" si="110"/>
        <v>4.2071215132624573E-2</v>
      </c>
      <c r="AJ185" s="33">
        <f t="shared" si="110"/>
        <v>3.950619174929626E-2</v>
      </c>
      <c r="AK185" s="33">
        <f t="shared" si="110"/>
        <v>2.2621917780348832E-2</v>
      </c>
      <c r="AL185" s="41">
        <f t="shared" si="110"/>
        <v>2.3335582193087401E-2</v>
      </c>
      <c r="AM185" s="33"/>
      <c r="AN185" s="42">
        <f t="shared" si="111"/>
        <v>0</v>
      </c>
      <c r="AO185" s="33">
        <f t="shared" si="111"/>
        <v>0</v>
      </c>
      <c r="AP185" s="33">
        <f t="shared" si="111"/>
        <v>0</v>
      </c>
      <c r="AQ185" s="41">
        <f t="shared" si="111"/>
        <v>0</v>
      </c>
      <c r="AR185" s="23"/>
      <c r="AS185" s="56">
        <f t="shared" si="77"/>
        <v>0</v>
      </c>
      <c r="AT185" s="29">
        <f t="shared" si="78"/>
        <v>0</v>
      </c>
      <c r="AU185" s="29">
        <f t="shared" si="79"/>
        <v>0</v>
      </c>
      <c r="AV185" s="55">
        <f t="shared" si="80"/>
        <v>0</v>
      </c>
      <c r="AW185" s="23"/>
      <c r="AX185" s="42">
        <f t="shared" si="81"/>
        <v>1.8735632939537172E-2</v>
      </c>
      <c r="AY185" s="33">
        <f t="shared" si="82"/>
        <v>1.6170609556208859E-2</v>
      </c>
      <c r="AZ185" s="33">
        <f t="shared" si="83"/>
        <v>-7.1366441273856829E-4</v>
      </c>
      <c r="BA185" s="54"/>
      <c r="BB185" s="23"/>
      <c r="BC185" s="42">
        <f>(O185-(MAX($O$3:O185)))/(MAX($O$3:O185))</f>
        <v>0</v>
      </c>
      <c r="BD185" s="33">
        <f>(P185-(MAX($P$3:P185)))/(MAX($P$3:P185))</f>
        <v>0</v>
      </c>
      <c r="BE185" s="33">
        <f>(Q185-(MAX($Q$3:Q185)))/(MAX($Q$3:Q185))</f>
        <v>0</v>
      </c>
      <c r="BF185" s="41">
        <f>(R185-(MAX($R$3:R185)))/(MAX($R$3:R185))</f>
        <v>0</v>
      </c>
      <c r="BG185" s="23"/>
      <c r="BH185" s="42">
        <f t="shared" si="84"/>
        <v>0</v>
      </c>
      <c r="BI185" s="33">
        <f t="shared" si="85"/>
        <v>0</v>
      </c>
      <c r="BJ185" s="33">
        <f t="shared" si="94"/>
        <v>0</v>
      </c>
      <c r="BK185" s="41">
        <f t="shared" si="86"/>
        <v>0</v>
      </c>
      <c r="BL185" s="23"/>
      <c r="BM185" s="36">
        <f t="shared" si="107"/>
        <v>1335.1091363577987</v>
      </c>
      <c r="BN185" s="35">
        <f t="shared" si="107"/>
        <v>1374.5978102857357</v>
      </c>
      <c r="BO185" s="35">
        <f t="shared" si="107"/>
        <v>1633.7372599388332</v>
      </c>
      <c r="BP185" s="37">
        <f t="shared" si="107"/>
        <v>1223.3910451430195</v>
      </c>
      <c r="BQ185" s="23"/>
      <c r="BR185" s="42">
        <f t="shared" si="88"/>
        <v>0</v>
      </c>
      <c r="BS185" s="33">
        <f t="shared" si="89"/>
        <v>0</v>
      </c>
      <c r="BT185" s="33">
        <f t="shared" si="95"/>
        <v>0</v>
      </c>
      <c r="BU185" s="41">
        <f t="shared" si="90"/>
        <v>0</v>
      </c>
      <c r="BV185" s="23"/>
      <c r="BW185" s="36">
        <f t="shared" si="108"/>
        <v>30.091510054076434</v>
      </c>
      <c r="BX185" s="35">
        <f t="shared" si="108"/>
        <v>30.397131209829638</v>
      </c>
      <c r="BY185" s="35">
        <f t="shared" si="108"/>
        <v>33.093540390958736</v>
      </c>
      <c r="BZ185" s="37">
        <f t="shared" si="108"/>
        <v>33.851465698082329</v>
      </c>
    </row>
    <row r="186" spans="1:78">
      <c r="H186" s="167">
        <f t="shared" si="92"/>
        <v>43069</v>
      </c>
      <c r="I186" s="60"/>
      <c r="J186" s="42">
        <f t="shared" si="106"/>
        <v>2.173904735334542E-2</v>
      </c>
      <c r="K186" s="33">
        <f t="shared" si="106"/>
        <v>2.3752980058501683E-2</v>
      </c>
      <c r="L186" s="33">
        <f t="shared" si="106"/>
        <v>3.676593072466372E-2</v>
      </c>
      <c r="M186" s="227">
        <f t="shared" si="93"/>
        <v>3.0669662734700953E-2</v>
      </c>
      <c r="N186" s="24"/>
      <c r="O186" s="235">
        <v>42775.8</v>
      </c>
      <c r="P186" s="242">
        <v>44466.25</v>
      </c>
      <c r="Q186" s="242">
        <v>57321.99</v>
      </c>
      <c r="R186" s="353">
        <v>43679.77</v>
      </c>
      <c r="S186" s="24"/>
      <c r="T186" s="59">
        <f>(O186-$O$3)/$O$3</f>
        <v>3.2775800000000004</v>
      </c>
      <c r="U186" s="58">
        <f t="shared" si="109"/>
        <v>3.446625</v>
      </c>
      <c r="V186" s="58">
        <f t="shared" si="109"/>
        <v>4.7321989999999996</v>
      </c>
      <c r="W186" s="57">
        <f t="shared" si="74"/>
        <v>3.3679769999999998</v>
      </c>
      <c r="X186" s="24"/>
      <c r="Y186" s="42"/>
      <c r="Z186" s="33"/>
      <c r="AA186" s="33"/>
      <c r="AB186" s="41"/>
      <c r="AC186" s="24"/>
      <c r="AD186" s="42"/>
      <c r="AE186" s="33"/>
      <c r="AF186" s="33"/>
      <c r="AG186" s="41"/>
      <c r="AH186" s="23"/>
      <c r="AI186" s="42">
        <f t="shared" si="110"/>
        <v>2.173904735334542E-2</v>
      </c>
      <c r="AJ186" s="33">
        <f t="shared" si="110"/>
        <v>2.3752980058501683E-2</v>
      </c>
      <c r="AK186" s="33">
        <f t="shared" si="110"/>
        <v>3.676593072466372E-2</v>
      </c>
      <c r="AL186" s="41">
        <f t="shared" si="110"/>
        <v>3.0669662734700953E-2</v>
      </c>
      <c r="AM186" s="33"/>
      <c r="AN186" s="42">
        <f t="shared" si="111"/>
        <v>0</v>
      </c>
      <c r="AO186" s="33">
        <f t="shared" si="111"/>
        <v>0</v>
      </c>
      <c r="AP186" s="33">
        <f t="shared" si="111"/>
        <v>0</v>
      </c>
      <c r="AQ186" s="41">
        <f t="shared" si="111"/>
        <v>0</v>
      </c>
      <c r="AR186" s="23"/>
      <c r="AS186" s="56">
        <f t="shared" si="77"/>
        <v>0</v>
      </c>
      <c r="AT186" s="29">
        <f t="shared" si="78"/>
        <v>0</v>
      </c>
      <c r="AU186" s="29">
        <f t="shared" si="79"/>
        <v>0</v>
      </c>
      <c r="AV186" s="55">
        <f t="shared" si="80"/>
        <v>0</v>
      </c>
      <c r="AW186" s="23"/>
      <c r="AX186" s="42">
        <f t="shared" si="81"/>
        <v>-8.9306153813555333E-3</v>
      </c>
      <c r="AY186" s="33">
        <f t="shared" si="82"/>
        <v>-6.9166826761992706E-3</v>
      </c>
      <c r="AZ186" s="33">
        <f t="shared" si="83"/>
        <v>6.096267989962767E-3</v>
      </c>
      <c r="BA186" s="54"/>
      <c r="BB186" s="23"/>
      <c r="BC186" s="42">
        <f>(O186-(MAX($O$3:O186)))/(MAX($O$3:O186))</f>
        <v>0</v>
      </c>
      <c r="BD186" s="33">
        <f>(P186-(MAX($P$3:P186)))/(MAX($P$3:P186))</f>
        <v>0</v>
      </c>
      <c r="BE186" s="33">
        <f>(Q186-(MAX($Q$3:Q186)))/(MAX($Q$3:Q186))</f>
        <v>0</v>
      </c>
      <c r="BF186" s="41">
        <f>(R186-(MAX($R$3:R186)))/(MAX($R$3:R186))</f>
        <v>0</v>
      </c>
      <c r="BG186" s="23"/>
      <c r="BH186" s="42">
        <f t="shared" si="84"/>
        <v>0</v>
      </c>
      <c r="BI186" s="33">
        <f t="shared" si="85"/>
        <v>0</v>
      </c>
      <c r="BJ186" s="33">
        <f t="shared" si="94"/>
        <v>0</v>
      </c>
      <c r="BK186" s="41">
        <f t="shared" si="86"/>
        <v>0</v>
      </c>
      <c r="BL186" s="23"/>
      <c r="BM186" s="36">
        <f t="shared" si="107"/>
        <v>1335.1091363577987</v>
      </c>
      <c r="BN186" s="35">
        <f t="shared" si="107"/>
        <v>1374.5978102857357</v>
      </c>
      <c r="BO186" s="35">
        <f t="shared" si="107"/>
        <v>1633.7372599388332</v>
      </c>
      <c r="BP186" s="37">
        <f t="shared" si="107"/>
        <v>1223.3910451430195</v>
      </c>
      <c r="BQ186" s="23"/>
      <c r="BR186" s="42">
        <f t="shared" si="88"/>
        <v>0</v>
      </c>
      <c r="BS186" s="33">
        <f t="shared" si="89"/>
        <v>0</v>
      </c>
      <c r="BT186" s="33">
        <f t="shared" si="95"/>
        <v>0</v>
      </c>
      <c r="BU186" s="41">
        <f t="shared" si="90"/>
        <v>0</v>
      </c>
      <c r="BV186" s="23"/>
      <c r="BW186" s="36">
        <f t="shared" si="108"/>
        <v>30.091510054076434</v>
      </c>
      <c r="BX186" s="35">
        <f t="shared" si="108"/>
        <v>30.397131209829638</v>
      </c>
      <c r="BY186" s="35">
        <f t="shared" si="108"/>
        <v>33.093540390958736</v>
      </c>
      <c r="BZ186" s="37">
        <f t="shared" si="108"/>
        <v>33.851465698082329</v>
      </c>
    </row>
    <row r="187" spans="1:78" s="175" customFormat="1" ht="15.75" thickBot="1">
      <c r="A187"/>
      <c r="B187" s="23"/>
      <c r="C187" s="91"/>
      <c r="D187" s="91"/>
      <c r="E187" s="91"/>
      <c r="F187" s="91"/>
      <c r="G187" s="174"/>
      <c r="H187" s="179">
        <f t="shared" si="92"/>
        <v>43100</v>
      </c>
      <c r="I187" s="180"/>
      <c r="J187" s="181">
        <f t="shared" si="106"/>
        <v>3.9982887520513266E-3</v>
      </c>
      <c r="K187" s="182">
        <f t="shared" si="106"/>
        <v>5.5828858966069372E-3</v>
      </c>
      <c r="L187" s="182">
        <f t="shared" si="106"/>
        <v>2.179791734376435E-3</v>
      </c>
      <c r="M187" s="228">
        <f t="shared" si="93"/>
        <v>1.1118648289585753E-2</v>
      </c>
      <c r="N187" s="177"/>
      <c r="O187" s="236">
        <v>42946.83</v>
      </c>
      <c r="P187" s="243">
        <v>44714.5</v>
      </c>
      <c r="Q187" s="243">
        <v>57446.94</v>
      </c>
      <c r="R187" s="354">
        <v>44165.43</v>
      </c>
      <c r="S187" s="177"/>
      <c r="T187" s="184">
        <f t="shared" si="72"/>
        <v>3.294683</v>
      </c>
      <c r="U187" s="185">
        <f t="shared" si="109"/>
        <v>3.4714499999999999</v>
      </c>
      <c r="V187" s="185">
        <f t="shared" si="109"/>
        <v>4.744694</v>
      </c>
      <c r="W187" s="186">
        <f t="shared" si="74"/>
        <v>3.4165429999999999</v>
      </c>
      <c r="X187" s="177"/>
      <c r="Y187" s="181">
        <f>(O187-O184)/O184</f>
        <v>6.8981928018230165E-2</v>
      </c>
      <c r="Z187" s="182">
        <f>(P187-P184)/P184</f>
        <v>7.0138855150425367E-2</v>
      </c>
      <c r="AA187" s="182">
        <f>(Q187-Q184)/Q184</f>
        <v>6.2530622210014972E-2</v>
      </c>
      <c r="AB187" s="183">
        <f>(R187-R184)/R184</f>
        <v>6.6448010531811028E-2</v>
      </c>
      <c r="AC187" s="177"/>
      <c r="AD187" s="181">
        <f>(O187-O175)/O175</f>
        <v>0.14295983244222912</v>
      </c>
      <c r="AE187" s="182">
        <f>(P187-P175)/P175</f>
        <v>0.14657738400502182</v>
      </c>
      <c r="AF187" s="182">
        <f>(Q187-Q175)/Q175</f>
        <v>0.16244031173271312</v>
      </c>
      <c r="AG187" s="183">
        <f>(R187-R175)/R175</f>
        <v>0.21831568703067095</v>
      </c>
      <c r="AH187" s="176"/>
      <c r="AI187" s="181">
        <f t="shared" si="110"/>
        <v>3.9982887520513266E-3</v>
      </c>
      <c r="AJ187" s="182">
        <f t="shared" si="110"/>
        <v>5.5828858966069372E-3</v>
      </c>
      <c r="AK187" s="182">
        <f t="shared" si="110"/>
        <v>2.179791734376435E-3</v>
      </c>
      <c r="AL187" s="183">
        <f t="shared" si="110"/>
        <v>1.1118648289585753E-2</v>
      </c>
      <c r="AM187" s="182"/>
      <c r="AN187" s="181">
        <f t="shared" si="111"/>
        <v>0</v>
      </c>
      <c r="AO187" s="182">
        <f t="shared" si="111"/>
        <v>0</v>
      </c>
      <c r="AP187" s="182">
        <f t="shared" si="111"/>
        <v>0</v>
      </c>
      <c r="AQ187" s="183">
        <f t="shared" si="111"/>
        <v>0</v>
      </c>
      <c r="AR187" s="176"/>
      <c r="AS187" s="187">
        <f t="shared" si="77"/>
        <v>0</v>
      </c>
      <c r="AT187" s="188">
        <f t="shared" si="78"/>
        <v>0</v>
      </c>
      <c r="AU187" s="188">
        <f t="shared" si="79"/>
        <v>0</v>
      </c>
      <c r="AV187" s="189">
        <f t="shared" si="80"/>
        <v>0</v>
      </c>
      <c r="AW187" s="176"/>
      <c r="AX187" s="181">
        <f t="shared" si="81"/>
        <v>-7.1203595375344264E-3</v>
      </c>
      <c r="AY187" s="182">
        <f t="shared" si="82"/>
        <v>-5.5357623929788158E-3</v>
      </c>
      <c r="AZ187" s="182">
        <f t="shared" si="83"/>
        <v>-8.938856555209318E-3</v>
      </c>
      <c r="BA187" s="190"/>
      <c r="BB187" s="176"/>
      <c r="BC187" s="181">
        <f>(O187-(MAX($O$3:O187)))/(MAX($O$3:O187))</f>
        <v>0</v>
      </c>
      <c r="BD187" s="182">
        <f>(P187-(MAX($P$3:P187)))/(MAX($P$3:P187))</f>
        <v>0</v>
      </c>
      <c r="BE187" s="182">
        <f>(Q187-(MAX($Q$3:Q187)))/(MAX($Q$3:Q187))</f>
        <v>0</v>
      </c>
      <c r="BF187" s="183">
        <f>(R187-(MAX($R$3:R187)))/(MAX($R$3:R187))</f>
        <v>0</v>
      </c>
      <c r="BG187" s="176"/>
      <c r="BH187" s="181">
        <f t="shared" si="84"/>
        <v>6.8981928018230165E-2</v>
      </c>
      <c r="BI187" s="182">
        <f t="shared" si="85"/>
        <v>7.0138855150425367E-2</v>
      </c>
      <c r="BJ187" s="182">
        <f t="shared" si="94"/>
        <v>6.2530622210014972E-2</v>
      </c>
      <c r="BK187" s="183">
        <f t="shared" si="86"/>
        <v>6.6448010531811028E-2</v>
      </c>
      <c r="BL187" s="176"/>
      <c r="BM187" s="191">
        <f t="shared" si="107"/>
        <v>1427.2075386985139</v>
      </c>
      <c r="BN187" s="192">
        <f t="shared" si="107"/>
        <v>1471.0105269914588</v>
      </c>
      <c r="BO187" s="192">
        <f t="shared" si="107"/>
        <v>1735.8958673304935</v>
      </c>
      <c r="BP187" s="193">
        <f t="shared" si="107"/>
        <v>1304.6829461952061</v>
      </c>
      <c r="BQ187" s="176"/>
      <c r="BR187" s="181">
        <f t="shared" si="88"/>
        <v>0</v>
      </c>
      <c r="BS187" s="182">
        <f t="shared" si="89"/>
        <v>0</v>
      </c>
      <c r="BT187" s="182">
        <f t="shared" si="95"/>
        <v>0</v>
      </c>
      <c r="BU187" s="183">
        <f t="shared" si="90"/>
        <v>0</v>
      </c>
      <c r="BV187" s="176"/>
      <c r="BW187" s="191">
        <f t="shared" si="108"/>
        <v>30.091510054076434</v>
      </c>
      <c r="BX187" s="192">
        <f t="shared" si="108"/>
        <v>30.397131209829638</v>
      </c>
      <c r="BY187" s="192">
        <f t="shared" si="108"/>
        <v>33.093540390958736</v>
      </c>
      <c r="BZ187" s="193">
        <f t="shared" si="108"/>
        <v>33.851465698082329</v>
      </c>
    </row>
    <row r="188" spans="1:78" ht="15.75" thickTop="1">
      <c r="H188" s="167">
        <f t="shared" si="92"/>
        <v>43131</v>
      </c>
      <c r="I188" s="60"/>
      <c r="J188" s="42">
        <f t="shared" si="106"/>
        <v>6.882580157837026E-2</v>
      </c>
      <c r="K188" s="33">
        <f t="shared" si="106"/>
        <v>6.8768072996455265E-2</v>
      </c>
      <c r="L188" s="33">
        <f t="shared" si="106"/>
        <v>2.8743741616176655E-2</v>
      </c>
      <c r="M188" s="227">
        <f t="shared" si="93"/>
        <v>5.72540559437551E-2</v>
      </c>
      <c r="N188" s="24"/>
      <c r="O188" s="235">
        <v>45902.68</v>
      </c>
      <c r="P188" s="242">
        <v>47789.43</v>
      </c>
      <c r="Q188" s="242">
        <v>59098.18</v>
      </c>
      <c r="R188" s="353">
        <v>46694.080000000002</v>
      </c>
      <c r="S188" s="24"/>
      <c r="T188" s="59">
        <f t="shared" si="72"/>
        <v>3.590268</v>
      </c>
      <c r="U188" s="58">
        <f t="shared" si="109"/>
        <v>3.7789429999999999</v>
      </c>
      <c r="V188" s="58">
        <f t="shared" si="109"/>
        <v>4.9098180000000005</v>
      </c>
      <c r="W188" s="57">
        <f t="shared" si="74"/>
        <v>3.6694080000000002</v>
      </c>
      <c r="X188" s="24"/>
      <c r="Y188" s="42"/>
      <c r="Z188" s="33"/>
      <c r="AA188" s="33"/>
      <c r="AB188" s="41"/>
      <c r="AC188" s="24"/>
      <c r="AD188" s="42"/>
      <c r="AE188" s="33"/>
      <c r="AF188" s="33"/>
      <c r="AG188" s="41"/>
      <c r="AH188" s="23"/>
      <c r="AI188" s="42">
        <f t="shared" si="110"/>
        <v>6.882580157837026E-2</v>
      </c>
      <c r="AJ188" s="33">
        <f t="shared" si="110"/>
        <v>6.8768072996455265E-2</v>
      </c>
      <c r="AK188" s="33">
        <f t="shared" si="110"/>
        <v>2.8743741616176655E-2</v>
      </c>
      <c r="AL188" s="41">
        <f t="shared" si="110"/>
        <v>5.72540559437551E-2</v>
      </c>
      <c r="AM188" s="33"/>
      <c r="AN188" s="42">
        <f t="shared" si="111"/>
        <v>0</v>
      </c>
      <c r="AO188" s="33">
        <f t="shared" si="111"/>
        <v>0</v>
      </c>
      <c r="AP188" s="33">
        <f t="shared" si="111"/>
        <v>0</v>
      </c>
      <c r="AQ188" s="41">
        <f t="shared" si="111"/>
        <v>0</v>
      </c>
      <c r="AR188" s="23"/>
      <c r="AS188" s="56">
        <f t="shared" si="77"/>
        <v>0</v>
      </c>
      <c r="AT188" s="29">
        <f t="shared" si="78"/>
        <v>0</v>
      </c>
      <c r="AU188" s="29">
        <f t="shared" si="79"/>
        <v>0</v>
      </c>
      <c r="AV188" s="55">
        <f t="shared" si="80"/>
        <v>0</v>
      </c>
      <c r="AW188" s="23"/>
      <c r="AX188" s="42">
        <f t="shared" si="81"/>
        <v>1.157174563461516E-2</v>
      </c>
      <c r="AY188" s="33">
        <f t="shared" si="82"/>
        <v>1.1514017052700165E-2</v>
      </c>
      <c r="AZ188" s="33">
        <f t="shared" si="83"/>
        <v>-2.8510314327578445E-2</v>
      </c>
      <c r="BA188" s="54"/>
      <c r="BB188" s="23"/>
      <c r="BC188" s="42">
        <f>(O188-(MAX($O$3:O188)))/(MAX($O$3:O188))</f>
        <v>0</v>
      </c>
      <c r="BD188" s="33">
        <f>(P188-(MAX($P$3:P188)))/(MAX($P$3:P188))</f>
        <v>0</v>
      </c>
      <c r="BE188" s="33">
        <f>(Q188-(MAX($Q$3:Q188)))/(MAX($Q$3:Q188))</f>
        <v>0</v>
      </c>
      <c r="BF188" s="41">
        <f>(R188-(MAX($R$3:R188)))/(MAX($R$3:R188))</f>
        <v>0</v>
      </c>
      <c r="BG188" s="23"/>
      <c r="BH188" s="42">
        <f t="shared" si="84"/>
        <v>0</v>
      </c>
      <c r="BI188" s="33">
        <f t="shared" si="85"/>
        <v>0</v>
      </c>
      <c r="BJ188" s="33">
        <f t="shared" si="94"/>
        <v>0</v>
      </c>
      <c r="BK188" s="41">
        <f t="shared" si="86"/>
        <v>0</v>
      </c>
      <c r="BL188" s="23"/>
      <c r="BM188" s="36">
        <f t="shared" si="107"/>
        <v>1427.2075386985139</v>
      </c>
      <c r="BN188" s="35">
        <f t="shared" si="107"/>
        <v>1471.0105269914588</v>
      </c>
      <c r="BO188" s="35">
        <f t="shared" si="107"/>
        <v>1735.8958673304935</v>
      </c>
      <c r="BP188" s="37">
        <f t="shared" si="107"/>
        <v>1304.6829461952061</v>
      </c>
      <c r="BQ188" s="23"/>
      <c r="BR188" s="42">
        <f t="shared" si="88"/>
        <v>0</v>
      </c>
      <c r="BS188" s="33">
        <f t="shared" si="89"/>
        <v>0</v>
      </c>
      <c r="BT188" s="33">
        <f t="shared" si="95"/>
        <v>0</v>
      </c>
      <c r="BU188" s="41">
        <f t="shared" si="90"/>
        <v>0</v>
      </c>
      <c r="BV188" s="23"/>
      <c r="BW188" s="36">
        <f t="shared" si="108"/>
        <v>30.091510054076434</v>
      </c>
      <c r="BX188" s="35">
        <f t="shared" si="108"/>
        <v>30.397131209829638</v>
      </c>
      <c r="BY188" s="35">
        <f t="shared" si="108"/>
        <v>33.093540390958736</v>
      </c>
      <c r="BZ188" s="37">
        <f t="shared" si="108"/>
        <v>33.851465698082329</v>
      </c>
    </row>
    <row r="189" spans="1:78">
      <c r="H189" s="167">
        <f t="shared" si="92"/>
        <v>43159</v>
      </c>
      <c r="I189" s="60"/>
      <c r="J189" s="42">
        <f t="shared" si="106"/>
        <v>-1.893941704493074E-2</v>
      </c>
      <c r="K189" s="33">
        <f t="shared" si="106"/>
        <v>-1.8766911427903654E-2</v>
      </c>
      <c r="L189" s="33">
        <f t="shared" si="106"/>
        <v>-4.4324038405243682E-2</v>
      </c>
      <c r="M189" s="227">
        <f t="shared" si="93"/>
        <v>-3.6857134780254874E-2</v>
      </c>
      <c r="N189" s="24"/>
      <c r="O189" s="235">
        <v>45033.31</v>
      </c>
      <c r="P189" s="242">
        <v>46892.57</v>
      </c>
      <c r="Q189" s="242">
        <v>56478.71</v>
      </c>
      <c r="R189" s="353">
        <v>44973.07</v>
      </c>
      <c r="S189" s="24"/>
      <c r="T189" s="59">
        <f t="shared" si="72"/>
        <v>3.5033309999999998</v>
      </c>
      <c r="U189" s="58">
        <f t="shared" si="109"/>
        <v>3.689257</v>
      </c>
      <c r="V189" s="58">
        <f t="shared" si="109"/>
        <v>4.6478710000000003</v>
      </c>
      <c r="W189" s="57">
        <f t="shared" si="74"/>
        <v>3.4973070000000002</v>
      </c>
      <c r="X189" s="24"/>
      <c r="Y189" s="42"/>
      <c r="Z189" s="33"/>
      <c r="AA189" s="33"/>
      <c r="AB189" s="41"/>
      <c r="AC189" s="24"/>
      <c r="AD189" s="42"/>
      <c r="AE189" s="33"/>
      <c r="AF189" s="33"/>
      <c r="AG189" s="41"/>
      <c r="AH189" s="23"/>
      <c r="AI189" s="42">
        <f t="shared" si="110"/>
        <v>-1.893941704493074E-2</v>
      </c>
      <c r="AJ189" s="33">
        <f t="shared" si="110"/>
        <v>-1.8766911427903654E-2</v>
      </c>
      <c r="AK189" s="33">
        <f t="shared" si="110"/>
        <v>-4.4324038405243682E-2</v>
      </c>
      <c r="AL189" s="41">
        <f t="shared" si="110"/>
        <v>-3.6857134780254874E-2</v>
      </c>
      <c r="AM189" s="33"/>
      <c r="AN189" s="42">
        <f t="shared" si="111"/>
        <v>-1.893941704493074E-2</v>
      </c>
      <c r="AO189" s="33">
        <f t="shared" si="111"/>
        <v>-1.8766911427903654E-2</v>
      </c>
      <c r="AP189" s="33">
        <f t="shared" si="111"/>
        <v>-4.4324038405243682E-2</v>
      </c>
      <c r="AQ189" s="41">
        <f t="shared" si="111"/>
        <v>-3.6857134780254874E-2</v>
      </c>
      <c r="AR189" s="23"/>
      <c r="AS189" s="56">
        <f t="shared" si="77"/>
        <v>3.5870151800181302</v>
      </c>
      <c r="AT189" s="29">
        <f t="shared" si="78"/>
        <v>3.5219696454278075</v>
      </c>
      <c r="AU189" s="29">
        <f t="shared" si="79"/>
        <v>19.646203805495169</v>
      </c>
      <c r="AV189" s="55">
        <f t="shared" si="80"/>
        <v>13.584483842098734</v>
      </c>
      <c r="AW189" s="23"/>
      <c r="AX189" s="42">
        <f t="shared" si="81"/>
        <v>1.7917717735324135E-2</v>
      </c>
      <c r="AY189" s="33">
        <f t="shared" si="82"/>
        <v>1.809022335235122E-2</v>
      </c>
      <c r="AZ189" s="33">
        <f t="shared" si="83"/>
        <v>-7.4669036249888077E-3</v>
      </c>
      <c r="BA189" s="54"/>
      <c r="BB189" s="23"/>
      <c r="BC189" s="42">
        <f>(O189-(MAX($O$3:O189)))/(MAX($O$3:O189))</f>
        <v>-1.8939417044930767E-2</v>
      </c>
      <c r="BD189" s="33">
        <f>(P189-(MAX($P$3:P189)))/(MAX($P$3:P189))</f>
        <v>-1.876691142790363E-2</v>
      </c>
      <c r="BE189" s="33">
        <f>(Q189-(MAX($Q$3:Q189)))/(MAX($Q$3:Q189))</f>
        <v>-4.4324038405243633E-2</v>
      </c>
      <c r="BF189" s="41">
        <f>(R189-(MAX($R$3:R189)))/(MAX($R$3:R189))</f>
        <v>-3.685713478025484E-2</v>
      </c>
      <c r="BG189" s="23"/>
      <c r="BH189" s="42">
        <f t="shared" si="84"/>
        <v>0</v>
      </c>
      <c r="BI189" s="33">
        <f t="shared" si="85"/>
        <v>0</v>
      </c>
      <c r="BJ189" s="33">
        <f t="shared" si="94"/>
        <v>0</v>
      </c>
      <c r="BK189" s="41">
        <f t="shared" si="86"/>
        <v>0</v>
      </c>
      <c r="BL189" s="23"/>
      <c r="BM189" s="36">
        <f t="shared" si="107"/>
        <v>1427.2075386985139</v>
      </c>
      <c r="BN189" s="35">
        <f t="shared" si="107"/>
        <v>1471.0105269914588</v>
      </c>
      <c r="BO189" s="35">
        <f t="shared" si="107"/>
        <v>1735.8958673304935</v>
      </c>
      <c r="BP189" s="37">
        <f t="shared" si="107"/>
        <v>1304.6829461952061</v>
      </c>
      <c r="BQ189" s="23"/>
      <c r="BR189" s="42">
        <f t="shared" si="88"/>
        <v>0</v>
      </c>
      <c r="BS189" s="33">
        <f t="shared" si="89"/>
        <v>0</v>
      </c>
      <c r="BT189" s="33">
        <f t="shared" si="95"/>
        <v>0</v>
      </c>
      <c r="BU189" s="41">
        <f t="shared" si="90"/>
        <v>0</v>
      </c>
      <c r="BV189" s="23"/>
      <c r="BW189" s="36">
        <f t="shared" si="108"/>
        <v>30.091510054076434</v>
      </c>
      <c r="BX189" s="35">
        <f t="shared" si="108"/>
        <v>30.397131209829638</v>
      </c>
      <c r="BY189" s="35">
        <f t="shared" si="108"/>
        <v>33.093540390958736</v>
      </c>
      <c r="BZ189" s="37">
        <f t="shared" si="108"/>
        <v>33.851465698082329</v>
      </c>
    </row>
    <row r="190" spans="1:78" ht="15.75" thickBot="1">
      <c r="H190" s="179">
        <f t="shared" si="92"/>
        <v>43190</v>
      </c>
      <c r="I190" s="180"/>
      <c r="J190" s="181">
        <f t="shared" si="106"/>
        <v>-2.7026882989502621E-2</v>
      </c>
      <c r="K190" s="182">
        <f t="shared" si="106"/>
        <v>-2.7322238896268614E-2</v>
      </c>
      <c r="L190" s="182">
        <f t="shared" si="106"/>
        <v>9.287924600260844E-3</v>
      </c>
      <c r="M190" s="228">
        <f t="shared" si="93"/>
        <v>-2.5413208393378461E-2</v>
      </c>
      <c r="N190" s="177"/>
      <c r="O190" s="236">
        <v>43816.2</v>
      </c>
      <c r="P190" s="243">
        <v>45611.360000000001</v>
      </c>
      <c r="Q190" s="243">
        <v>57003.28</v>
      </c>
      <c r="R190" s="354">
        <v>43830.16</v>
      </c>
      <c r="S190" s="177"/>
      <c r="T190" s="184">
        <f t="shared" si="72"/>
        <v>3.3816199999999998</v>
      </c>
      <c r="U190" s="185">
        <f t="shared" si="109"/>
        <v>3.5611359999999999</v>
      </c>
      <c r="V190" s="185">
        <f t="shared" si="109"/>
        <v>4.7003279999999998</v>
      </c>
      <c r="W190" s="186">
        <f t="shared" si="74"/>
        <v>3.3830160000000005</v>
      </c>
      <c r="X190" s="177"/>
      <c r="Y190" s="181">
        <f>(O190-O187)/O187</f>
        <v>2.0242937604475007E-2</v>
      </c>
      <c r="Z190" s="182">
        <f>(P190-P187)/P187</f>
        <v>2.0057475762895717E-2</v>
      </c>
      <c r="AA190" s="182">
        <f>(Q190-Q187)/Q187</f>
        <v>-7.7229526933898212E-3</v>
      </c>
      <c r="AB190" s="183">
        <f>(R190-R187)/R187</f>
        <v>-7.5912314224042829E-3</v>
      </c>
      <c r="AC190" s="177"/>
      <c r="AD190" s="181"/>
      <c r="AE190" s="182"/>
      <c r="AF190" s="182"/>
      <c r="AG190" s="183"/>
      <c r="AH190" s="176"/>
      <c r="AI190" s="181">
        <f t="shared" si="110"/>
        <v>-2.7026882989502621E-2</v>
      </c>
      <c r="AJ190" s="182">
        <f t="shared" si="110"/>
        <v>-2.7322238896268614E-2</v>
      </c>
      <c r="AK190" s="182">
        <f t="shared" si="110"/>
        <v>9.287924600260844E-3</v>
      </c>
      <c r="AL190" s="183">
        <f t="shared" si="110"/>
        <v>-2.5413208393378461E-2</v>
      </c>
      <c r="AM190" s="182"/>
      <c r="AN190" s="181">
        <f t="shared" si="111"/>
        <v>-2.7026882989502621E-2</v>
      </c>
      <c r="AO190" s="182">
        <f t="shared" si="111"/>
        <v>-2.7322238896268614E-2</v>
      </c>
      <c r="AP190" s="182">
        <f t="shared" si="111"/>
        <v>0</v>
      </c>
      <c r="AQ190" s="183">
        <f t="shared" si="111"/>
        <v>-2.5413208393378461E-2</v>
      </c>
      <c r="AR190" s="176"/>
      <c r="AS190" s="187">
        <f t="shared" si="77"/>
        <v>7.3045240412826615</v>
      </c>
      <c r="AT190" s="188">
        <f t="shared" si="78"/>
        <v>7.4650473830477351</v>
      </c>
      <c r="AU190" s="188">
        <f t="shared" si="79"/>
        <v>0</v>
      </c>
      <c r="AV190" s="189">
        <f t="shared" si="80"/>
        <v>6.4583116084528145</v>
      </c>
      <c r="AW190" s="176"/>
      <c r="AX190" s="181">
        <f t="shared" si="81"/>
        <v>-1.6136745961241594E-3</v>
      </c>
      <c r="AY190" s="182">
        <f t="shared" si="82"/>
        <v>-1.9090305028901522E-3</v>
      </c>
      <c r="AZ190" s="182">
        <f t="shared" si="83"/>
        <v>3.4701132993639305E-2</v>
      </c>
      <c r="BA190" s="190"/>
      <c r="BB190" s="176"/>
      <c r="BC190" s="181">
        <f>(O190-(MAX($O$3:O190)))/(MAX($O$3:O190))</f>
        <v>-4.5454426626070701E-2</v>
      </c>
      <c r="BD190" s="182">
        <f>(P190-(MAX($P$3:P190)))/(MAX($P$3:P190))</f>
        <v>-4.5576396286793955E-2</v>
      </c>
      <c r="BE190" s="182">
        <f>(Q190-(MAX($Q$3:Q190)))/(MAX($Q$3:Q190))</f>
        <v>-3.5447792131669729E-2</v>
      </c>
      <c r="BF190" s="183">
        <f>(R190-(MAX($R$3:R190)))/(MAX($R$3:R190))</f>
        <v>-6.1333685126679832E-2</v>
      </c>
      <c r="BG190" s="176"/>
      <c r="BH190" s="181">
        <f t="shared" si="84"/>
        <v>0</v>
      </c>
      <c r="BI190" s="182">
        <f t="shared" si="85"/>
        <v>0</v>
      </c>
      <c r="BJ190" s="182">
        <f t="shared" si="94"/>
        <v>0</v>
      </c>
      <c r="BK190" s="183">
        <f t="shared" si="86"/>
        <v>0</v>
      </c>
      <c r="BL190" s="176"/>
      <c r="BM190" s="191">
        <f t="shared" si="107"/>
        <v>1427.2075386985139</v>
      </c>
      <c r="BN190" s="192">
        <f t="shared" si="107"/>
        <v>1471.0105269914588</v>
      </c>
      <c r="BO190" s="192">
        <f t="shared" si="107"/>
        <v>1735.8958673304935</v>
      </c>
      <c r="BP190" s="193">
        <f t="shared" si="107"/>
        <v>1304.6829461952061</v>
      </c>
      <c r="BQ190" s="176"/>
      <c r="BR190" s="181">
        <f t="shared" si="88"/>
        <v>2.0242937604475007E-2</v>
      </c>
      <c r="BS190" s="182">
        <f t="shared" si="89"/>
        <v>2.0057475762895717E-2</v>
      </c>
      <c r="BT190" s="182">
        <f t="shared" si="95"/>
        <v>-7.7229526933898212E-3</v>
      </c>
      <c r="BU190" s="183">
        <f t="shared" si="90"/>
        <v>-7.5912314224042829E-3</v>
      </c>
      <c r="BV190" s="176"/>
      <c r="BW190" s="191">
        <f t="shared" si="108"/>
        <v>30.700650614525536</v>
      </c>
      <c r="BX190" s="192">
        <f t="shared" si="108"/>
        <v>31.006820932332356</v>
      </c>
      <c r="BY190" s="192">
        <f t="shared" si="108"/>
        <v>32.837960544062575</v>
      </c>
      <c r="BZ190" s="193">
        <f t="shared" si="108"/>
        <v>33.594491387980604</v>
      </c>
    </row>
    <row r="191" spans="1:78" ht="15.75" thickTop="1">
      <c r="H191" s="167">
        <f t="shared" si="92"/>
        <v>43220</v>
      </c>
      <c r="I191" s="60"/>
      <c r="J191" s="42">
        <f t="shared" si="106"/>
        <v>1.9841063350998001E-2</v>
      </c>
      <c r="K191" s="33">
        <f t="shared" si="106"/>
        <v>1.6853915340388825E-2</v>
      </c>
      <c r="L191" s="33">
        <f t="shared" si="106"/>
        <v>-2.5949383965273576E-3</v>
      </c>
      <c r="M191" s="227">
        <v>3.8368557176153839E-3</v>
      </c>
      <c r="N191" s="24"/>
      <c r="O191" s="235">
        <v>44685.56</v>
      </c>
      <c r="P191" s="242">
        <v>46380.09</v>
      </c>
      <c r="Q191" s="242">
        <v>56855.360000000001</v>
      </c>
      <c r="R191" s="353">
        <v>43998.33</v>
      </c>
      <c r="S191" s="24"/>
      <c r="T191" s="59">
        <f t="shared" si="72"/>
        <v>3.468556</v>
      </c>
      <c r="U191" s="58">
        <f t="shared" si="109"/>
        <v>3.6380089999999998</v>
      </c>
      <c r="V191" s="58">
        <f t="shared" si="109"/>
        <v>4.6855359999999999</v>
      </c>
      <c r="W191" s="57">
        <f t="shared" si="74"/>
        <v>3.3998330000000001</v>
      </c>
      <c r="X191" s="24"/>
      <c r="Y191" s="42"/>
      <c r="Z191" s="33"/>
      <c r="AA191" s="33"/>
      <c r="AB191" s="41"/>
      <c r="AC191" s="24"/>
      <c r="AD191" s="42"/>
      <c r="AE191" s="33"/>
      <c r="AF191" s="33"/>
      <c r="AG191" s="41"/>
      <c r="AH191" s="23"/>
      <c r="AI191" s="42">
        <f t="shared" si="110"/>
        <v>1.9841063350998001E-2</v>
      </c>
      <c r="AJ191" s="33">
        <f t="shared" si="110"/>
        <v>1.6853915340388825E-2</v>
      </c>
      <c r="AK191" s="33">
        <f t="shared" si="110"/>
        <v>-2.5949383965273576E-3</v>
      </c>
      <c r="AL191" s="41">
        <f t="shared" si="110"/>
        <v>3.8368557176153839E-3</v>
      </c>
      <c r="AM191" s="33"/>
      <c r="AN191" s="42">
        <f t="shared" si="111"/>
        <v>0</v>
      </c>
      <c r="AO191" s="33">
        <f t="shared" si="111"/>
        <v>0</v>
      </c>
      <c r="AP191" s="33">
        <f t="shared" si="111"/>
        <v>-2.5949383965273576E-3</v>
      </c>
      <c r="AQ191" s="41">
        <f t="shared" si="111"/>
        <v>0</v>
      </c>
      <c r="AR191" s="23"/>
      <c r="AS191" s="56">
        <f t="shared" si="77"/>
        <v>0</v>
      </c>
      <c r="AT191" s="29">
        <f t="shared" si="78"/>
        <v>0</v>
      </c>
      <c r="AU191" s="29">
        <f t="shared" si="79"/>
        <v>6.7337052817719734E-2</v>
      </c>
      <c r="AV191" s="55">
        <f t="shared" si="80"/>
        <v>0</v>
      </c>
      <c r="AW191" s="23"/>
      <c r="AX191" s="42">
        <f t="shared" si="81"/>
        <v>1.6004207633382617E-2</v>
      </c>
      <c r="AY191" s="33">
        <f t="shared" si="82"/>
        <v>1.3017059622773441E-2</v>
      </c>
      <c r="AZ191" s="33">
        <f t="shared" si="83"/>
        <v>-6.4317941141427415E-3</v>
      </c>
      <c r="BA191" s="54"/>
      <c r="BB191" s="23"/>
      <c r="BC191" s="42">
        <f>(O191-(MAX($O$3:O191)))/(MAX($O$3:O191))</f>
        <v>-2.6515227433343818E-2</v>
      </c>
      <c r="BD191" s="33">
        <f>(P191-(MAX($P$3:P191)))/(MAX($P$3:P191))</f>
        <v>-2.9490621670942796E-2</v>
      </c>
      <c r="BE191" s="33">
        <f>(Q191-(MAX($Q$3:Q191)))/(MAX($Q$3:Q191))</f>
        <v>-3.7950745691322466E-2</v>
      </c>
      <c r="BF191" s="41">
        <f>(R191-(MAX($R$3:R191)))/(MAX($R$3:R191))</f>
        <v>-5.7732157909525142E-2</v>
      </c>
      <c r="BG191" s="23"/>
      <c r="BH191" s="42">
        <f t="shared" si="84"/>
        <v>0</v>
      </c>
      <c r="BI191" s="33">
        <f t="shared" si="85"/>
        <v>0</v>
      </c>
      <c r="BJ191" s="33">
        <f t="shared" si="94"/>
        <v>0</v>
      </c>
      <c r="BK191" s="41">
        <f t="shared" si="86"/>
        <v>0</v>
      </c>
      <c r="BL191" s="23"/>
      <c r="BM191" s="36">
        <f t="shared" si="107"/>
        <v>1427.2075386985139</v>
      </c>
      <c r="BN191" s="35">
        <f t="shared" si="107"/>
        <v>1471.0105269914588</v>
      </c>
      <c r="BO191" s="35">
        <f t="shared" si="107"/>
        <v>1735.8958673304935</v>
      </c>
      <c r="BP191" s="37">
        <f t="shared" si="107"/>
        <v>1304.6829461952061</v>
      </c>
      <c r="BQ191" s="23"/>
      <c r="BR191" s="42">
        <f t="shared" si="88"/>
        <v>0</v>
      </c>
      <c r="BS191" s="33">
        <f t="shared" si="89"/>
        <v>0</v>
      </c>
      <c r="BT191" s="33">
        <f t="shared" si="95"/>
        <v>0</v>
      </c>
      <c r="BU191" s="41">
        <f t="shared" si="90"/>
        <v>0</v>
      </c>
      <c r="BV191" s="23"/>
      <c r="BW191" s="36">
        <f t="shared" si="108"/>
        <v>30.700650614525536</v>
      </c>
      <c r="BX191" s="35">
        <f t="shared" si="108"/>
        <v>31.006820932332356</v>
      </c>
      <c r="BY191" s="35">
        <f t="shared" si="108"/>
        <v>32.837960544062575</v>
      </c>
      <c r="BZ191" s="37">
        <f t="shared" si="108"/>
        <v>33.594491387980604</v>
      </c>
    </row>
    <row r="192" spans="1:78">
      <c r="H192" s="167">
        <f t="shared" si="92"/>
        <v>43251</v>
      </c>
      <c r="I192" s="60"/>
      <c r="J192" s="42">
        <f t="shared" ref="J192:L207" si="112">O192/O191-1</f>
        <v>2.3346468076040683E-2</v>
      </c>
      <c r="K192" s="33">
        <f t="shared" si="112"/>
        <v>2.7624137857430009E-2</v>
      </c>
      <c r="L192" s="33">
        <f t="shared" si="112"/>
        <v>4.1265766323526964E-2</v>
      </c>
      <c r="M192" s="227">
        <v>2.4082050386912357E-2</v>
      </c>
      <c r="N192" s="24"/>
      <c r="O192" s="235">
        <v>45728.81</v>
      </c>
      <c r="P192" s="242">
        <v>47661.3</v>
      </c>
      <c r="Q192" s="242">
        <v>59201.54</v>
      </c>
      <c r="R192" s="353">
        <v>45057.9</v>
      </c>
      <c r="S192" s="24"/>
      <c r="T192" s="59">
        <f t="shared" si="72"/>
        <v>3.5728809999999998</v>
      </c>
      <c r="U192" s="58">
        <f t="shared" si="109"/>
        <v>3.7661300000000004</v>
      </c>
      <c r="V192" s="58">
        <f t="shared" si="109"/>
        <v>4.9201540000000001</v>
      </c>
      <c r="W192" s="57">
        <f t="shared" si="74"/>
        <v>3.5057900000000002</v>
      </c>
      <c r="X192" s="24"/>
      <c r="Y192" s="42"/>
      <c r="Z192" s="33"/>
      <c r="AA192" s="33"/>
      <c r="AB192" s="41"/>
      <c r="AC192" s="24"/>
      <c r="AD192" s="42"/>
      <c r="AE192" s="33"/>
      <c r="AF192" s="33"/>
      <c r="AG192" s="41"/>
      <c r="AH192" s="23"/>
      <c r="AI192" s="42">
        <f t="shared" si="110"/>
        <v>2.3346468076040683E-2</v>
      </c>
      <c r="AJ192" s="33">
        <f t="shared" si="110"/>
        <v>2.7624137857430009E-2</v>
      </c>
      <c r="AK192" s="33">
        <f t="shared" si="110"/>
        <v>4.1265766323526964E-2</v>
      </c>
      <c r="AL192" s="41">
        <f t="shared" si="110"/>
        <v>2.4082050386912357E-2</v>
      </c>
      <c r="AM192" s="33"/>
      <c r="AN192" s="42">
        <f t="shared" si="111"/>
        <v>0</v>
      </c>
      <c r="AO192" s="33">
        <f t="shared" si="111"/>
        <v>0</v>
      </c>
      <c r="AP192" s="33">
        <f t="shared" si="111"/>
        <v>0</v>
      </c>
      <c r="AQ192" s="41">
        <f t="shared" si="111"/>
        <v>0</v>
      </c>
      <c r="AR192" s="23"/>
      <c r="AS192" s="56">
        <f t="shared" si="77"/>
        <v>0</v>
      </c>
      <c r="AT192" s="29">
        <f t="shared" si="78"/>
        <v>0</v>
      </c>
      <c r="AU192" s="29">
        <f t="shared" si="79"/>
        <v>0</v>
      </c>
      <c r="AV192" s="55">
        <f t="shared" si="80"/>
        <v>0</v>
      </c>
      <c r="AW192" s="23"/>
      <c r="AX192" s="42">
        <f t="shared" si="81"/>
        <v>-7.3558231087167414E-4</v>
      </c>
      <c r="AY192" s="33">
        <f t="shared" si="82"/>
        <v>3.5420874705176519E-3</v>
      </c>
      <c r="AZ192" s="33">
        <f t="shared" si="83"/>
        <v>1.7183715936614608E-2</v>
      </c>
      <c r="BA192" s="54"/>
      <c r="BB192" s="23"/>
      <c r="BC192" s="42">
        <f>(O192-(MAX($O$3:O192)))/(MAX($O$3:O192))</f>
        <v>-3.7877962681046643E-3</v>
      </c>
      <c r="BD192" s="33">
        <f>(P192-(MAX($P$3:P192)))/(MAX($P$3:P192))</f>
        <v>-2.6811368120523175E-3</v>
      </c>
      <c r="BE192" s="33">
        <f>(Q192-(MAX($Q$3:Q192)))/(MAX($Q$3:Q192))</f>
        <v>0</v>
      </c>
      <c r="BF192" s="41">
        <f>(R192-(MAX($R$3:R192)))/(MAX($R$3:R192))</f>
        <v>-3.5040416258335108E-2</v>
      </c>
      <c r="BG192" s="23"/>
      <c r="BH192" s="42">
        <f t="shared" si="84"/>
        <v>0</v>
      </c>
      <c r="BI192" s="33">
        <f t="shared" si="85"/>
        <v>0</v>
      </c>
      <c r="BJ192" s="33">
        <f t="shared" si="94"/>
        <v>0</v>
      </c>
      <c r="BK192" s="41">
        <f t="shared" si="86"/>
        <v>0</v>
      </c>
      <c r="BL192" s="23"/>
      <c r="BM192" s="36">
        <f t="shared" ref="BM192:BP207" si="113">BM191*(1+BH192)</f>
        <v>1427.2075386985139</v>
      </c>
      <c r="BN192" s="35">
        <f t="shared" si="113"/>
        <v>1471.0105269914588</v>
      </c>
      <c r="BO192" s="35">
        <f t="shared" si="113"/>
        <v>1735.8958673304935</v>
      </c>
      <c r="BP192" s="37">
        <f t="shared" si="113"/>
        <v>1304.6829461952061</v>
      </c>
      <c r="BQ192" s="23"/>
      <c r="BR192" s="42">
        <f t="shared" si="88"/>
        <v>0</v>
      </c>
      <c r="BS192" s="33">
        <f t="shared" si="89"/>
        <v>0</v>
      </c>
      <c r="BT192" s="33">
        <f t="shared" si="95"/>
        <v>0</v>
      </c>
      <c r="BU192" s="41">
        <f t="shared" si="90"/>
        <v>0</v>
      </c>
      <c r="BV192" s="23"/>
      <c r="BW192" s="36">
        <f t="shared" ref="BW192:BZ207" si="114">BW191*(1+BR192)</f>
        <v>30.700650614525536</v>
      </c>
      <c r="BX192" s="35">
        <f t="shared" si="114"/>
        <v>31.006820932332356</v>
      </c>
      <c r="BY192" s="35">
        <f t="shared" si="114"/>
        <v>32.837960544062575</v>
      </c>
      <c r="BZ192" s="37">
        <f t="shared" si="114"/>
        <v>33.594491387980604</v>
      </c>
    </row>
    <row r="193" spans="8:78" ht="15.75" thickBot="1">
      <c r="H193" s="179">
        <f t="shared" si="92"/>
        <v>43281</v>
      </c>
      <c r="I193" s="180"/>
      <c r="J193" s="181">
        <f t="shared" si="112"/>
        <v>1.5209011561857944E-2</v>
      </c>
      <c r="K193" s="182">
        <f t="shared" si="112"/>
        <v>1.3440883903712342E-2</v>
      </c>
      <c r="L193" s="182">
        <f t="shared" si="112"/>
        <v>4.2073229851791183E-3</v>
      </c>
      <c r="M193" s="228">
        <v>6.15496949480554E-3</v>
      </c>
      <c r="N193" s="177"/>
      <c r="O193" s="236">
        <v>46424.3</v>
      </c>
      <c r="P193" s="243">
        <v>48301.91</v>
      </c>
      <c r="Q193" s="243">
        <v>59450.62</v>
      </c>
      <c r="R193" s="354">
        <v>45335.23</v>
      </c>
      <c r="S193" s="177"/>
      <c r="T193" s="184">
        <f t="shared" si="72"/>
        <v>3.6424300000000005</v>
      </c>
      <c r="U193" s="185">
        <f t="shared" si="109"/>
        <v>3.8301910000000006</v>
      </c>
      <c r="V193" s="185">
        <f t="shared" si="109"/>
        <v>4.9450620000000001</v>
      </c>
      <c r="W193" s="186">
        <f t="shared" si="74"/>
        <v>3.5335230000000002</v>
      </c>
      <c r="X193" s="177"/>
      <c r="Y193" s="181">
        <f>(O193-O190)/O190</f>
        <v>5.952364650517402E-2</v>
      </c>
      <c r="Z193" s="182">
        <f>(P193-P190)/P190</f>
        <v>5.8988594069547651E-2</v>
      </c>
      <c r="AA193" s="182">
        <f>(Q193-Q190)/Q190</f>
        <v>4.2933318924805799E-2</v>
      </c>
      <c r="AB193" s="183">
        <f>(R193-R190)/R190</f>
        <v>3.4338683682651389E-2</v>
      </c>
      <c r="AC193" s="177"/>
      <c r="AD193" s="181"/>
      <c r="AE193" s="182"/>
      <c r="AF193" s="182"/>
      <c r="AG193" s="183"/>
      <c r="AH193" s="176"/>
      <c r="AI193" s="181">
        <f t="shared" si="110"/>
        <v>1.5209011561857944E-2</v>
      </c>
      <c r="AJ193" s="182">
        <f t="shared" si="110"/>
        <v>1.3440883903712342E-2</v>
      </c>
      <c r="AK193" s="182">
        <f t="shared" si="110"/>
        <v>4.2073229851791183E-3</v>
      </c>
      <c r="AL193" s="183">
        <f t="shared" si="110"/>
        <v>6.15496949480554E-3</v>
      </c>
      <c r="AM193" s="182"/>
      <c r="AN193" s="181">
        <f t="shared" si="111"/>
        <v>0</v>
      </c>
      <c r="AO193" s="182">
        <f t="shared" si="111"/>
        <v>0</v>
      </c>
      <c r="AP193" s="182">
        <f t="shared" si="111"/>
        <v>0</v>
      </c>
      <c r="AQ193" s="183">
        <f t="shared" si="111"/>
        <v>0</v>
      </c>
      <c r="AR193" s="176"/>
      <c r="AS193" s="187">
        <f t="shared" si="77"/>
        <v>0</v>
      </c>
      <c r="AT193" s="188">
        <f t="shared" si="78"/>
        <v>0</v>
      </c>
      <c r="AU193" s="188">
        <f t="shared" si="79"/>
        <v>0</v>
      </c>
      <c r="AV193" s="189">
        <f t="shared" si="80"/>
        <v>0</v>
      </c>
      <c r="AW193" s="176"/>
      <c r="AX193" s="181">
        <f t="shared" si="81"/>
        <v>9.0540420670524036E-3</v>
      </c>
      <c r="AY193" s="182">
        <f t="shared" si="82"/>
        <v>7.2859144089068018E-3</v>
      </c>
      <c r="AZ193" s="182">
        <f t="shared" si="83"/>
        <v>-1.9476465096264217E-3</v>
      </c>
      <c r="BA193" s="190"/>
      <c r="BB193" s="176"/>
      <c r="BC193" s="181">
        <f>(O193-(MAX($O$3:O193)))/(MAX($O$3:O193))</f>
        <v>0</v>
      </c>
      <c r="BD193" s="182">
        <f>(P193-(MAX($P$3:P193)))/(MAX($P$3:P193))</f>
        <v>0</v>
      </c>
      <c r="BE193" s="182">
        <f>(Q193-(MAX($Q$3:Q193)))/(MAX($Q$3:Q193))</f>
        <v>0</v>
      </c>
      <c r="BF193" s="183">
        <f>(R193-(MAX($R$3:R193)))/(MAX($R$3:R193))</f>
        <v>-2.9101119456684841E-2</v>
      </c>
      <c r="BG193" s="176"/>
      <c r="BH193" s="181">
        <f t="shared" si="84"/>
        <v>5.952364650517402E-2</v>
      </c>
      <c r="BI193" s="182">
        <f t="shared" si="85"/>
        <v>5.8988594069547651E-2</v>
      </c>
      <c r="BJ193" s="182">
        <f t="shared" si="94"/>
        <v>4.2933318924805799E-2</v>
      </c>
      <c r="BK193" s="183">
        <f t="shared" si="86"/>
        <v>3.4338683682651389E-2</v>
      </c>
      <c r="BL193" s="176"/>
      <c r="BM193" s="191">
        <f t="shared" si="113"/>
        <v>1512.1601357215238</v>
      </c>
      <c r="BN193" s="192">
        <f t="shared" si="113"/>
        <v>1557.7833698401894</v>
      </c>
      <c r="BO193" s="192">
        <f t="shared" si="113"/>
        <v>1810.423638222846</v>
      </c>
      <c r="BP193" s="193">
        <f t="shared" si="113"/>
        <v>1349.484041190753</v>
      </c>
      <c r="BQ193" s="176"/>
      <c r="BR193" s="181">
        <f t="shared" si="88"/>
        <v>0</v>
      </c>
      <c r="BS193" s="182">
        <f t="shared" si="89"/>
        <v>0</v>
      </c>
      <c r="BT193" s="182">
        <f t="shared" si="95"/>
        <v>0</v>
      </c>
      <c r="BU193" s="183">
        <f t="shared" si="90"/>
        <v>0</v>
      </c>
      <c r="BV193" s="176"/>
      <c r="BW193" s="191">
        <f t="shared" si="114"/>
        <v>30.700650614525536</v>
      </c>
      <c r="BX193" s="192">
        <f t="shared" si="114"/>
        <v>31.006820932332356</v>
      </c>
      <c r="BY193" s="192">
        <f t="shared" si="114"/>
        <v>32.837960544062575</v>
      </c>
      <c r="BZ193" s="193">
        <f t="shared" si="114"/>
        <v>33.594491387980604</v>
      </c>
    </row>
    <row r="194" spans="8:78" ht="15.75" thickTop="1">
      <c r="H194" s="167">
        <f t="shared" si="92"/>
        <v>43312</v>
      </c>
      <c r="I194" s="60"/>
      <c r="J194" s="42">
        <f t="shared" si="112"/>
        <v>1.8726615156286597E-2</v>
      </c>
      <c r="K194" s="33">
        <f t="shared" si="112"/>
        <v>1.8567795766254225E-2</v>
      </c>
      <c r="L194" s="33">
        <f t="shared" si="112"/>
        <v>1.7643213813413494E-2</v>
      </c>
      <c r="M194" s="227">
        <v>3.7214787238615266E-2</v>
      </c>
      <c r="N194" s="24"/>
      <c r="O194" s="235">
        <v>47293.67</v>
      </c>
      <c r="P194" s="242">
        <v>49198.77</v>
      </c>
      <c r="Q194" s="242">
        <v>60499.519999999997</v>
      </c>
      <c r="R194" s="353">
        <v>47022.32</v>
      </c>
      <c r="S194" s="24"/>
      <c r="T194" s="59">
        <f t="shared" si="72"/>
        <v>3.7293669999999999</v>
      </c>
      <c r="U194" s="58">
        <f t="shared" si="109"/>
        <v>3.9198769999999996</v>
      </c>
      <c r="V194" s="58">
        <f t="shared" si="109"/>
        <v>5.0499519999999993</v>
      </c>
      <c r="W194" s="57">
        <f t="shared" si="74"/>
        <v>3.702232</v>
      </c>
      <c r="X194" s="24"/>
      <c r="Y194" s="42"/>
      <c r="Z194" s="33"/>
      <c r="AA194" s="33"/>
      <c r="AB194" s="41"/>
      <c r="AC194" s="24"/>
      <c r="AD194" s="42"/>
      <c r="AE194" s="33"/>
      <c r="AF194" s="33"/>
      <c r="AG194" s="41"/>
      <c r="AH194" s="23"/>
      <c r="AI194" s="42">
        <f t="shared" si="110"/>
        <v>1.8726615156286597E-2</v>
      </c>
      <c r="AJ194" s="33">
        <f t="shared" si="110"/>
        <v>1.8567795766254225E-2</v>
      </c>
      <c r="AK194" s="33">
        <f t="shared" si="110"/>
        <v>1.7643213813413494E-2</v>
      </c>
      <c r="AL194" s="41">
        <f t="shared" si="110"/>
        <v>3.7214787238615266E-2</v>
      </c>
      <c r="AM194" s="33"/>
      <c r="AN194" s="42">
        <f t="shared" si="111"/>
        <v>0</v>
      </c>
      <c r="AO194" s="33">
        <f t="shared" si="111"/>
        <v>0</v>
      </c>
      <c r="AP194" s="33">
        <f t="shared" si="111"/>
        <v>0</v>
      </c>
      <c r="AQ194" s="41">
        <f t="shared" si="111"/>
        <v>0</v>
      </c>
      <c r="AR194" s="23"/>
      <c r="AS194" s="56">
        <f t="shared" si="77"/>
        <v>0</v>
      </c>
      <c r="AT194" s="29">
        <f t="shared" si="78"/>
        <v>0</v>
      </c>
      <c r="AU194" s="29">
        <f t="shared" si="79"/>
        <v>0</v>
      </c>
      <c r="AV194" s="55">
        <f t="shared" si="80"/>
        <v>0</v>
      </c>
      <c r="AW194" s="23"/>
      <c r="AX194" s="42">
        <f t="shared" si="81"/>
        <v>-1.8488172082328669E-2</v>
      </c>
      <c r="AY194" s="33">
        <f t="shared" si="82"/>
        <v>-1.8646991472361041E-2</v>
      </c>
      <c r="AZ194" s="33">
        <f t="shared" si="83"/>
        <v>-1.9571573425201771E-2</v>
      </c>
      <c r="BA194" s="54"/>
      <c r="BB194" s="23"/>
      <c r="BC194" s="42">
        <f>(O194-(MAX($O$3:O194)))/(MAX($O$3:O194))</f>
        <v>0</v>
      </c>
      <c r="BD194" s="33">
        <f>(P194-(MAX($P$3:P194)))/(MAX($P$3:P194))</f>
        <v>0</v>
      </c>
      <c r="BE194" s="33">
        <f>(Q194-(MAX($Q$3:Q194)))/(MAX($Q$3:Q194))</f>
        <v>0</v>
      </c>
      <c r="BF194" s="41">
        <f>(R194-(MAX($R$3:R194)))/(MAX($R$3:R194))</f>
        <v>0</v>
      </c>
      <c r="BG194" s="23"/>
      <c r="BH194" s="42">
        <f t="shared" si="84"/>
        <v>0</v>
      </c>
      <c r="BI194" s="33">
        <f t="shared" si="85"/>
        <v>0</v>
      </c>
      <c r="BJ194" s="33">
        <f t="shared" si="94"/>
        <v>0</v>
      </c>
      <c r="BK194" s="41">
        <f t="shared" si="86"/>
        <v>0</v>
      </c>
      <c r="BL194" s="23"/>
      <c r="BM194" s="36">
        <f t="shared" si="113"/>
        <v>1512.1601357215238</v>
      </c>
      <c r="BN194" s="35">
        <f t="shared" si="113"/>
        <v>1557.7833698401894</v>
      </c>
      <c r="BO194" s="35">
        <f t="shared" si="113"/>
        <v>1810.423638222846</v>
      </c>
      <c r="BP194" s="37">
        <f t="shared" si="113"/>
        <v>1349.484041190753</v>
      </c>
      <c r="BQ194" s="23"/>
      <c r="BR194" s="42">
        <f t="shared" si="88"/>
        <v>0</v>
      </c>
      <c r="BS194" s="33">
        <f t="shared" si="89"/>
        <v>0</v>
      </c>
      <c r="BT194" s="33">
        <f t="shared" si="95"/>
        <v>0</v>
      </c>
      <c r="BU194" s="41">
        <f t="shared" si="90"/>
        <v>0</v>
      </c>
      <c r="BV194" s="23"/>
      <c r="BW194" s="36">
        <f t="shared" si="114"/>
        <v>30.700650614525536</v>
      </c>
      <c r="BX194" s="35">
        <f t="shared" si="114"/>
        <v>31.006820932332356</v>
      </c>
      <c r="BY194" s="35">
        <f t="shared" si="114"/>
        <v>32.837960544062575</v>
      </c>
      <c r="BZ194" s="37">
        <f t="shared" si="114"/>
        <v>33.594491387980604</v>
      </c>
    </row>
    <row r="195" spans="8:78">
      <c r="H195" s="167">
        <f t="shared" si="92"/>
        <v>43343</v>
      </c>
      <c r="I195" s="60"/>
      <c r="J195" s="42">
        <f t="shared" si="112"/>
        <v>4.4117743452770863E-2</v>
      </c>
      <c r="K195" s="33">
        <f t="shared" si="112"/>
        <v>4.4270822217709949E-2</v>
      </c>
      <c r="L195" s="33">
        <f t="shared" si="112"/>
        <v>3.1947195614113966E-2</v>
      </c>
      <c r="M195" s="227">
        <v>3.2584018623557753E-2</v>
      </c>
      <c r="N195" s="24"/>
      <c r="O195" s="235">
        <v>49380.160000000003</v>
      </c>
      <c r="P195" s="242">
        <v>51376.84</v>
      </c>
      <c r="Q195" s="242">
        <v>62432.31</v>
      </c>
      <c r="R195" s="353">
        <v>48554.55</v>
      </c>
      <c r="S195" s="24"/>
      <c r="T195" s="59">
        <f t="shared" si="72"/>
        <v>3.9380160000000002</v>
      </c>
      <c r="U195" s="58">
        <f t="shared" si="109"/>
        <v>4.1376839999999993</v>
      </c>
      <c r="V195" s="58">
        <f t="shared" si="109"/>
        <v>5.2432309999999998</v>
      </c>
      <c r="W195" s="57">
        <f t="shared" si="74"/>
        <v>3.8554550000000001</v>
      </c>
      <c r="X195" s="24"/>
      <c r="Y195" s="42"/>
      <c r="Z195" s="33"/>
      <c r="AA195" s="33"/>
      <c r="AB195" s="41"/>
      <c r="AC195" s="24"/>
      <c r="AD195" s="42"/>
      <c r="AE195" s="33"/>
      <c r="AF195" s="33"/>
      <c r="AG195" s="41"/>
      <c r="AH195" s="23"/>
      <c r="AI195" s="42">
        <f t="shared" si="110"/>
        <v>4.4117743452770863E-2</v>
      </c>
      <c r="AJ195" s="33">
        <f t="shared" si="110"/>
        <v>4.4270822217709949E-2</v>
      </c>
      <c r="AK195" s="33">
        <f t="shared" si="110"/>
        <v>3.1947195614113966E-2</v>
      </c>
      <c r="AL195" s="41">
        <f t="shared" si="110"/>
        <v>3.2584018623557753E-2</v>
      </c>
      <c r="AM195" s="33"/>
      <c r="AN195" s="42">
        <f t="shared" si="111"/>
        <v>0</v>
      </c>
      <c r="AO195" s="33">
        <f t="shared" si="111"/>
        <v>0</v>
      </c>
      <c r="AP195" s="33">
        <f t="shared" si="111"/>
        <v>0</v>
      </c>
      <c r="AQ195" s="41">
        <f t="shared" si="111"/>
        <v>0</v>
      </c>
      <c r="AR195" s="23"/>
      <c r="AS195" s="56">
        <f t="shared" si="77"/>
        <v>0</v>
      </c>
      <c r="AT195" s="29">
        <f t="shared" si="78"/>
        <v>0</v>
      </c>
      <c r="AU195" s="29">
        <f t="shared" si="79"/>
        <v>0</v>
      </c>
      <c r="AV195" s="55">
        <f t="shared" si="80"/>
        <v>0</v>
      </c>
      <c r="AW195" s="23"/>
      <c r="AX195" s="42">
        <f t="shared" si="81"/>
        <v>1.153372482921311E-2</v>
      </c>
      <c r="AY195" s="33">
        <f t="shared" si="82"/>
        <v>1.1686803594152195E-2</v>
      </c>
      <c r="AZ195" s="33">
        <f t="shared" si="83"/>
        <v>-6.3682300944378767E-4</v>
      </c>
      <c r="BA195" s="54"/>
      <c r="BB195" s="23"/>
      <c r="BC195" s="42">
        <f>(O195-(MAX($O$3:O195)))/(MAX($O$3:O195))</f>
        <v>0</v>
      </c>
      <c r="BD195" s="33">
        <f>(P195-(MAX($P$3:P195)))/(MAX($P$3:P195))</f>
        <v>0</v>
      </c>
      <c r="BE195" s="33">
        <f>(Q195-(MAX($Q$3:Q195)))/(MAX($Q$3:Q195))</f>
        <v>0</v>
      </c>
      <c r="BF195" s="41">
        <f>(R195-(MAX($R$3:R195)))/(MAX($R$3:R195))</f>
        <v>0</v>
      </c>
      <c r="BG195" s="23"/>
      <c r="BH195" s="42">
        <f t="shared" si="84"/>
        <v>0</v>
      </c>
      <c r="BI195" s="33">
        <f t="shared" si="85"/>
        <v>0</v>
      </c>
      <c r="BJ195" s="33">
        <f t="shared" si="94"/>
        <v>0</v>
      </c>
      <c r="BK195" s="41">
        <f t="shared" si="86"/>
        <v>0</v>
      </c>
      <c r="BL195" s="23"/>
      <c r="BM195" s="36">
        <f t="shared" si="113"/>
        <v>1512.1601357215238</v>
      </c>
      <c r="BN195" s="35">
        <f t="shared" si="113"/>
        <v>1557.7833698401894</v>
      </c>
      <c r="BO195" s="35">
        <f t="shared" si="113"/>
        <v>1810.423638222846</v>
      </c>
      <c r="BP195" s="37">
        <f t="shared" si="113"/>
        <v>1349.484041190753</v>
      </c>
      <c r="BQ195" s="23"/>
      <c r="BR195" s="42">
        <f t="shared" si="88"/>
        <v>0</v>
      </c>
      <c r="BS195" s="33">
        <f t="shared" si="89"/>
        <v>0</v>
      </c>
      <c r="BT195" s="33">
        <f t="shared" si="95"/>
        <v>0</v>
      </c>
      <c r="BU195" s="41">
        <f t="shared" si="90"/>
        <v>0</v>
      </c>
      <c r="BV195" s="23"/>
      <c r="BW195" s="36">
        <f t="shared" si="114"/>
        <v>30.700650614525536</v>
      </c>
      <c r="BX195" s="35">
        <f t="shared" si="114"/>
        <v>31.006820932332356</v>
      </c>
      <c r="BY195" s="35">
        <f t="shared" si="114"/>
        <v>32.837960544062575</v>
      </c>
      <c r="BZ195" s="37">
        <f t="shared" si="114"/>
        <v>33.594491387980604</v>
      </c>
    </row>
    <row r="196" spans="8:78" ht="15.75" thickBot="1">
      <c r="H196" s="179">
        <f t="shared" si="92"/>
        <v>43373</v>
      </c>
      <c r="I196" s="180"/>
      <c r="J196" s="181">
        <f t="shared" si="112"/>
        <v>6.3379705533557207E-3</v>
      </c>
      <c r="K196" s="182">
        <f t="shared" si="112"/>
        <v>6.9825236429490456E-3</v>
      </c>
      <c r="L196" s="182">
        <f t="shared" si="112"/>
        <v>-1.0962913273591779E-2</v>
      </c>
      <c r="M196" s="228">
        <v>5.6920499755706011E-3</v>
      </c>
      <c r="N196" s="177"/>
      <c r="O196" s="236">
        <v>49693.13</v>
      </c>
      <c r="P196" s="243">
        <v>51735.58</v>
      </c>
      <c r="Q196" s="243">
        <v>61747.87</v>
      </c>
      <c r="R196" s="354">
        <v>48830.92</v>
      </c>
      <c r="S196" s="177"/>
      <c r="T196" s="184">
        <f t="shared" ref="T196:T226" si="115">(O196-$O$3)/$O$3</f>
        <v>3.9693129999999996</v>
      </c>
      <c r="U196" s="185">
        <f t="shared" ref="U196:V211" si="116">(P196-$P$3)/$P$3</f>
        <v>4.1735579999999999</v>
      </c>
      <c r="V196" s="185">
        <f t="shared" si="116"/>
        <v>5.1747870000000002</v>
      </c>
      <c r="W196" s="186">
        <f t="shared" ref="W196:W226" si="117">(R196-$R$3)/$R$3</f>
        <v>3.883092</v>
      </c>
      <c r="X196" s="177"/>
      <c r="Y196" s="181">
        <f>(O196-O193)/O193</f>
        <v>7.0412047139105899E-2</v>
      </c>
      <c r="Z196" s="182">
        <f>(P196-P193)/P193</f>
        <v>7.108766506334839E-2</v>
      </c>
      <c r="AA196" s="182">
        <f>(Q196-Q193)/Q193</f>
        <v>3.8641312739883957E-2</v>
      </c>
      <c r="AB196" s="183">
        <f>(R196-R193)/R193</f>
        <v>7.7107582778338055E-2</v>
      </c>
      <c r="AC196" s="177"/>
      <c r="AD196" s="181"/>
      <c r="AE196" s="182"/>
      <c r="AF196" s="182"/>
      <c r="AG196" s="183"/>
      <c r="AH196" s="176"/>
      <c r="AI196" s="181">
        <f t="shared" ref="AI196:AL211" si="118">J196-0</f>
        <v>6.3379705533557207E-3</v>
      </c>
      <c r="AJ196" s="182">
        <f t="shared" si="118"/>
        <v>6.9825236429490456E-3</v>
      </c>
      <c r="AK196" s="182">
        <f t="shared" si="118"/>
        <v>-1.0962913273591779E-2</v>
      </c>
      <c r="AL196" s="183">
        <f t="shared" si="118"/>
        <v>5.6920499755706011E-3</v>
      </c>
      <c r="AM196" s="182"/>
      <c r="AN196" s="181">
        <f t="shared" ref="AN196:AQ211" si="119">IF(AI196&lt;0,AI196,0)</f>
        <v>0</v>
      </c>
      <c r="AO196" s="182">
        <f t="shared" si="119"/>
        <v>0</v>
      </c>
      <c r="AP196" s="182">
        <f t="shared" si="119"/>
        <v>-1.0962913273591779E-2</v>
      </c>
      <c r="AQ196" s="183">
        <f t="shared" si="119"/>
        <v>0</v>
      </c>
      <c r="AR196" s="176"/>
      <c r="AS196" s="187">
        <f t="shared" ref="AS196:AS226" si="120">IF(J196&lt;$C$35,((($C$35*100)-(J196*100))^2),0)</f>
        <v>0</v>
      </c>
      <c r="AT196" s="188">
        <f t="shared" ref="AT196:AT226" si="121">IF(K196&lt;$D$35,((($D$35*100)-(K196*100))^2),0)</f>
        <v>0</v>
      </c>
      <c r="AU196" s="188">
        <f t="shared" ref="AU196:AU226" si="122">IF(L196&lt;$E$35,((($E$35*100)-(L196*100))^2),0)</f>
        <v>1.2018546744429481</v>
      </c>
      <c r="AV196" s="189">
        <f t="shared" ref="AV196:AV219" si="123">IF(M196&lt;$F$35,((($F$35*100)-(M196*100))^2),0)</f>
        <v>0</v>
      </c>
      <c r="AW196" s="176"/>
      <c r="AX196" s="181">
        <f t="shared" ref="AX196:AX226" si="124">J196-M196</f>
        <v>6.4592057778511958E-4</v>
      </c>
      <c r="AY196" s="182">
        <f t="shared" ref="AY196:AY226" si="125">K196-M196</f>
        <v>1.2904736673784445E-3</v>
      </c>
      <c r="AZ196" s="182">
        <f t="shared" ref="AZ196:AZ226" si="126">L196-M196</f>
        <v>-1.665496324916238E-2</v>
      </c>
      <c r="BA196" s="190"/>
      <c r="BB196" s="176"/>
      <c r="BC196" s="181">
        <f>(O196-(MAX($O$3:O196)))/(MAX($O$3:O196))</f>
        <v>0</v>
      </c>
      <c r="BD196" s="182">
        <f>(P196-(MAX($P$3:P196)))/(MAX($P$3:P196))</f>
        <v>0</v>
      </c>
      <c r="BE196" s="182">
        <f>(Q196-(MAX($Q$3:Q196)))/(MAX($Q$3:Q196))</f>
        <v>-1.0962913273591753E-2</v>
      </c>
      <c r="BF196" s="183">
        <f>(R196-(MAX($R$3:R196)))/(MAX($R$3:R196))</f>
        <v>0</v>
      </c>
      <c r="BG196" s="176"/>
      <c r="BH196" s="181">
        <f t="shared" ref="BH196:BH220" si="127">SUMIF(BK196,"&gt;0",Y196)</f>
        <v>7.0412047139105899E-2</v>
      </c>
      <c r="BI196" s="182">
        <f t="shared" ref="BI196:BI220" si="128">SUMIF(BK196,"&gt;0",Z196)</f>
        <v>7.108766506334839E-2</v>
      </c>
      <c r="BJ196" s="182">
        <f t="shared" si="94"/>
        <v>3.8641312739883957E-2</v>
      </c>
      <c r="BK196" s="183">
        <f t="shared" ref="BK196:BK220" si="129">SUMIF(AB196,"&gt;0")</f>
        <v>7.7107582778338055E-2</v>
      </c>
      <c r="BL196" s="176"/>
      <c r="BM196" s="191">
        <f t="shared" si="113"/>
        <v>1618.6344264798245</v>
      </c>
      <c r="BN196" s="192">
        <f t="shared" si="113"/>
        <v>1668.5225522766427</v>
      </c>
      <c r="BO196" s="192">
        <f t="shared" si="113"/>
        <v>1880.3807842190934</v>
      </c>
      <c r="BP196" s="193">
        <f t="shared" si="113"/>
        <v>1453.5394936049152</v>
      </c>
      <c r="BQ196" s="176"/>
      <c r="BR196" s="181">
        <f t="shared" ref="BR196:BR226" si="130">SUMIF(BU196,"&lt;0",Y196)</f>
        <v>0</v>
      </c>
      <c r="BS196" s="182">
        <f t="shared" ref="BS196:BS226" si="131">SUMIF(BU196,"&lt;0",Z196)</f>
        <v>0</v>
      </c>
      <c r="BT196" s="182">
        <f t="shared" si="95"/>
        <v>0</v>
      </c>
      <c r="BU196" s="183">
        <f t="shared" ref="BU196:BU226" si="132">SUMIF(AB196,"&lt;0")</f>
        <v>0</v>
      </c>
      <c r="BV196" s="176"/>
      <c r="BW196" s="191">
        <f t="shared" si="114"/>
        <v>30.700650614525536</v>
      </c>
      <c r="BX196" s="192">
        <f t="shared" si="114"/>
        <v>31.006820932332356</v>
      </c>
      <c r="BY196" s="192">
        <f t="shared" si="114"/>
        <v>32.837960544062575</v>
      </c>
      <c r="BZ196" s="193">
        <f t="shared" si="114"/>
        <v>33.594491387980604</v>
      </c>
    </row>
    <row r="197" spans="8:78" ht="15.75" thickTop="1">
      <c r="H197" s="167">
        <f t="shared" ref="H197:H226" si="133">EOMONTH(H196,1)</f>
        <v>43404</v>
      </c>
      <c r="I197" s="60"/>
      <c r="J197" s="42">
        <f t="shared" si="112"/>
        <v>-7.207837381143023E-2</v>
      </c>
      <c r="K197" s="33">
        <f t="shared" si="112"/>
        <v>-7.157008774232354E-2</v>
      </c>
      <c r="L197" s="33">
        <f t="shared" si="112"/>
        <v>-9.5455762279735401E-2</v>
      </c>
      <c r="M197" s="227">
        <v>-6.8350042162466096E-2</v>
      </c>
      <c r="N197" s="24"/>
      <c r="O197" s="235">
        <v>46111.33</v>
      </c>
      <c r="P197" s="242">
        <v>48032.86</v>
      </c>
      <c r="Q197" s="242">
        <v>55853.68</v>
      </c>
      <c r="R197" s="353">
        <v>45493.32</v>
      </c>
      <c r="S197" s="24"/>
      <c r="T197" s="59">
        <f t="shared" si="115"/>
        <v>3.6111330000000001</v>
      </c>
      <c r="U197" s="58">
        <f t="shared" si="116"/>
        <v>3.8032859999999999</v>
      </c>
      <c r="V197" s="58">
        <f t="shared" si="116"/>
        <v>4.5853679999999999</v>
      </c>
      <c r="W197" s="57">
        <f t="shared" si="117"/>
        <v>3.5493320000000002</v>
      </c>
      <c r="X197" s="24"/>
      <c r="Y197" s="42"/>
      <c r="Z197" s="33"/>
      <c r="AA197" s="33"/>
      <c r="AB197" s="41"/>
      <c r="AC197" s="24"/>
      <c r="AD197" s="42"/>
      <c r="AE197" s="33"/>
      <c r="AF197" s="33"/>
      <c r="AG197" s="41"/>
      <c r="AH197" s="23"/>
      <c r="AI197" s="42">
        <f t="shared" si="118"/>
        <v>-7.207837381143023E-2</v>
      </c>
      <c r="AJ197" s="33">
        <f t="shared" si="118"/>
        <v>-7.157008774232354E-2</v>
      </c>
      <c r="AK197" s="33">
        <f t="shared" si="118"/>
        <v>-9.5455762279735401E-2</v>
      </c>
      <c r="AL197" s="41">
        <f t="shared" si="118"/>
        <v>-6.8350042162466096E-2</v>
      </c>
      <c r="AM197" s="33"/>
      <c r="AN197" s="42">
        <f t="shared" si="119"/>
        <v>-7.207837381143023E-2</v>
      </c>
      <c r="AO197" s="33">
        <f t="shared" si="119"/>
        <v>-7.157008774232354E-2</v>
      </c>
      <c r="AP197" s="33">
        <f t="shared" si="119"/>
        <v>-9.5455762279735401E-2</v>
      </c>
      <c r="AQ197" s="41">
        <f t="shared" si="119"/>
        <v>-6.8350042162466096E-2</v>
      </c>
      <c r="AR197" s="23"/>
      <c r="AS197" s="56">
        <f t="shared" si="120"/>
        <v>51.952919713002707</v>
      </c>
      <c r="AT197" s="29">
        <f t="shared" si="121"/>
        <v>51.222774594438903</v>
      </c>
      <c r="AU197" s="29">
        <f t="shared" si="122"/>
        <v>91.118025524053579</v>
      </c>
      <c r="AV197" s="55">
        <f t="shared" si="123"/>
        <v>46.717282636108926</v>
      </c>
      <c r="AW197" s="23"/>
      <c r="AX197" s="42">
        <f t="shared" si="124"/>
        <v>-3.7283316489641338E-3</v>
      </c>
      <c r="AY197" s="33">
        <f t="shared" si="125"/>
        <v>-3.2200455798574446E-3</v>
      </c>
      <c r="AZ197" s="33">
        <f t="shared" si="126"/>
        <v>-2.7105720117269305E-2</v>
      </c>
      <c r="BA197" s="54"/>
      <c r="BB197" s="23"/>
      <c r="BC197" s="42">
        <f>(O197-(MAX($O$3:O197)))/(MAX($O$3:O197))</f>
        <v>-7.2078373811430188E-2</v>
      </c>
      <c r="BD197" s="33">
        <f>(P197-(MAX($P$3:P197)))/(MAX($P$3:P197))</f>
        <v>-7.1570087742323582E-2</v>
      </c>
      <c r="BE197" s="33">
        <f>(Q197-(MAX($Q$3:Q197)))/(MAX($Q$3:Q197))</f>
        <v>-0.10537220230998977</v>
      </c>
      <c r="BF197" s="41">
        <f>(R197-(MAX($R$3:R197)))/(MAX($R$3:R197))</f>
        <v>-6.8350135528882083E-2</v>
      </c>
      <c r="BG197" s="23"/>
      <c r="BH197" s="42">
        <f t="shared" si="127"/>
        <v>0</v>
      </c>
      <c r="BI197" s="33">
        <f t="shared" si="128"/>
        <v>0</v>
      </c>
      <c r="BJ197" s="33">
        <f t="shared" ref="BJ197:BJ220" si="134">SUMIF(BK197,"&gt;0",AA197)</f>
        <v>0</v>
      </c>
      <c r="BK197" s="41">
        <f t="shared" si="129"/>
        <v>0</v>
      </c>
      <c r="BL197" s="23"/>
      <c r="BM197" s="36">
        <f t="shared" si="113"/>
        <v>1618.6344264798245</v>
      </c>
      <c r="BN197" s="35">
        <f t="shared" si="113"/>
        <v>1668.5225522766427</v>
      </c>
      <c r="BO197" s="35">
        <f t="shared" si="113"/>
        <v>1880.3807842190934</v>
      </c>
      <c r="BP197" s="37">
        <f t="shared" si="113"/>
        <v>1453.5394936049152</v>
      </c>
      <c r="BQ197" s="23"/>
      <c r="BR197" s="42">
        <f t="shared" si="130"/>
        <v>0</v>
      </c>
      <c r="BS197" s="33">
        <f t="shared" si="131"/>
        <v>0</v>
      </c>
      <c r="BT197" s="33">
        <f t="shared" ref="BT197:BT226" si="135">SUMIF(BU197,"&lt;0",AA197)</f>
        <v>0</v>
      </c>
      <c r="BU197" s="41">
        <f t="shared" si="132"/>
        <v>0</v>
      </c>
      <c r="BV197" s="23"/>
      <c r="BW197" s="36">
        <f t="shared" si="114"/>
        <v>30.700650614525536</v>
      </c>
      <c r="BX197" s="35">
        <f t="shared" si="114"/>
        <v>31.006820932332356</v>
      </c>
      <c r="BY197" s="35">
        <f t="shared" si="114"/>
        <v>32.837960544062575</v>
      </c>
      <c r="BZ197" s="37">
        <f t="shared" si="114"/>
        <v>33.594491387980604</v>
      </c>
    </row>
    <row r="198" spans="8:78">
      <c r="H198" s="167">
        <f t="shared" si="133"/>
        <v>43434</v>
      </c>
      <c r="I198" s="60"/>
      <c r="J198" s="42">
        <f t="shared" si="112"/>
        <v>-1.1689318004924232E-2</v>
      </c>
      <c r="K198" s="33">
        <f t="shared" si="112"/>
        <v>-1.1469856260901357E-2</v>
      </c>
      <c r="L198" s="33">
        <f t="shared" si="112"/>
        <v>3.1220682325676652E-2</v>
      </c>
      <c r="M198" s="227">
        <v>2.0378099223576251E-2</v>
      </c>
      <c r="N198" s="24"/>
      <c r="O198" s="235">
        <v>45572.32</v>
      </c>
      <c r="P198" s="242">
        <v>47481.93</v>
      </c>
      <c r="Q198" s="242">
        <v>57597.47</v>
      </c>
      <c r="R198" s="353">
        <v>46420.4</v>
      </c>
      <c r="S198" s="24"/>
      <c r="T198" s="59">
        <f t="shared" si="115"/>
        <v>3.5572319999999999</v>
      </c>
      <c r="U198" s="58">
        <f t="shared" si="116"/>
        <v>3.7481930000000001</v>
      </c>
      <c r="V198" s="58">
        <f t="shared" si="116"/>
        <v>4.759747</v>
      </c>
      <c r="W198" s="57">
        <f t="shared" si="117"/>
        <v>3.6420400000000002</v>
      </c>
      <c r="X198" s="24"/>
      <c r="Y198" s="42"/>
      <c r="Z198" s="33"/>
      <c r="AA198" s="33"/>
      <c r="AB198" s="41"/>
      <c r="AC198" s="24"/>
      <c r="AD198" s="42"/>
      <c r="AE198" s="33"/>
      <c r="AF198" s="33"/>
      <c r="AG198" s="41"/>
      <c r="AH198" s="23"/>
      <c r="AI198" s="42">
        <f t="shared" si="118"/>
        <v>-1.1689318004924232E-2</v>
      </c>
      <c r="AJ198" s="33">
        <f t="shared" si="118"/>
        <v>-1.1469856260901357E-2</v>
      </c>
      <c r="AK198" s="33">
        <f t="shared" si="118"/>
        <v>3.1220682325676652E-2</v>
      </c>
      <c r="AL198" s="41">
        <f t="shared" si="118"/>
        <v>2.0378099223576251E-2</v>
      </c>
      <c r="AM198" s="33"/>
      <c r="AN198" s="42">
        <f t="shared" si="119"/>
        <v>-1.1689318004924232E-2</v>
      </c>
      <c r="AO198" s="33">
        <f t="shared" si="119"/>
        <v>-1.1469856260901357E-2</v>
      </c>
      <c r="AP198" s="33">
        <f t="shared" si="119"/>
        <v>0</v>
      </c>
      <c r="AQ198" s="41">
        <f t="shared" si="119"/>
        <v>0</v>
      </c>
      <c r="AR198" s="23"/>
      <c r="AS198" s="56">
        <f t="shared" si="120"/>
        <v>1.3664015542024581</v>
      </c>
      <c r="AT198" s="29">
        <f t="shared" si="121"/>
        <v>1.3155760264573806</v>
      </c>
      <c r="AU198" s="29">
        <f t="shared" si="122"/>
        <v>0</v>
      </c>
      <c r="AV198" s="55">
        <f t="shared" si="123"/>
        <v>0</v>
      </c>
      <c r="AW198" s="23"/>
      <c r="AX198" s="42">
        <f t="shared" si="124"/>
        <v>-3.2067417228500483E-2</v>
      </c>
      <c r="AY198" s="33">
        <f t="shared" si="125"/>
        <v>-3.1847955484477608E-2</v>
      </c>
      <c r="AZ198" s="33">
        <f t="shared" si="126"/>
        <v>1.08425831021004E-2</v>
      </c>
      <c r="BA198" s="54"/>
      <c r="BB198" s="23"/>
      <c r="BC198" s="42">
        <f>(O198-(MAX($O$3:O198)))/(MAX($O$3:O198))</f>
        <v>-8.2925144783594792E-2</v>
      </c>
      <c r="BD198" s="33">
        <f>(P198-(MAX($P$3:P198)))/(MAX($P$3:P198))</f>
        <v>-8.2219045384240422E-2</v>
      </c>
      <c r="BE198" s="33">
        <f>(Q198-(MAX($Q$3:Q198)))/(MAX($Q$3:Q198))</f>
        <v>-7.7441312038590226E-2</v>
      </c>
      <c r="BF198" s="41">
        <f>(R198-(MAX($R$3:R198)))/(MAX($R$3:R198))</f>
        <v>-4.9364623889945079E-2</v>
      </c>
      <c r="BG198" s="23"/>
      <c r="BH198" s="42">
        <f t="shared" si="127"/>
        <v>0</v>
      </c>
      <c r="BI198" s="33">
        <f t="shared" si="128"/>
        <v>0</v>
      </c>
      <c r="BJ198" s="33">
        <f t="shared" si="134"/>
        <v>0</v>
      </c>
      <c r="BK198" s="41">
        <f t="shared" si="129"/>
        <v>0</v>
      </c>
      <c r="BL198" s="23"/>
      <c r="BM198" s="36">
        <f t="shared" si="113"/>
        <v>1618.6344264798245</v>
      </c>
      <c r="BN198" s="35">
        <f t="shared" si="113"/>
        <v>1668.5225522766427</v>
      </c>
      <c r="BO198" s="35">
        <f t="shared" si="113"/>
        <v>1880.3807842190934</v>
      </c>
      <c r="BP198" s="37">
        <f t="shared" si="113"/>
        <v>1453.5394936049152</v>
      </c>
      <c r="BQ198" s="23"/>
      <c r="BR198" s="42">
        <f t="shared" si="130"/>
        <v>0</v>
      </c>
      <c r="BS198" s="33">
        <f t="shared" si="131"/>
        <v>0</v>
      </c>
      <c r="BT198" s="33">
        <f t="shared" si="135"/>
        <v>0</v>
      </c>
      <c r="BU198" s="41">
        <f t="shared" si="132"/>
        <v>0</v>
      </c>
      <c r="BV198" s="23"/>
      <c r="BW198" s="36">
        <f t="shared" si="114"/>
        <v>30.700650614525536</v>
      </c>
      <c r="BX198" s="35">
        <f t="shared" si="114"/>
        <v>31.006820932332356</v>
      </c>
      <c r="BY198" s="35">
        <f t="shared" si="114"/>
        <v>32.837960544062575</v>
      </c>
      <c r="BZ198" s="37">
        <f t="shared" si="114"/>
        <v>33.594491387980604</v>
      </c>
    </row>
    <row r="199" spans="8:78" ht="15.75" thickBot="1">
      <c r="H199" s="179">
        <f t="shared" si="133"/>
        <v>43465</v>
      </c>
      <c r="I199" s="180"/>
      <c r="J199" s="181">
        <f t="shared" si="112"/>
        <v>-5.1673033104305488E-2</v>
      </c>
      <c r="K199" s="182">
        <f t="shared" si="112"/>
        <v>-5.1524864301008777E-2</v>
      </c>
      <c r="L199" s="182">
        <f t="shared" si="112"/>
        <v>-0.11315948426206923</v>
      </c>
      <c r="M199" s="228">
        <v>-9.028985692409619E-2</v>
      </c>
      <c r="N199" s="177"/>
      <c r="O199" s="236">
        <v>43217.46</v>
      </c>
      <c r="P199" s="243">
        <v>45035.43</v>
      </c>
      <c r="Q199" s="243">
        <v>51079.77</v>
      </c>
      <c r="R199" s="354">
        <v>42229.06</v>
      </c>
      <c r="S199" s="177"/>
      <c r="T199" s="184">
        <f t="shared" si="115"/>
        <v>3.3217460000000001</v>
      </c>
      <c r="U199" s="185">
        <f t="shared" si="116"/>
        <v>3.5035430000000001</v>
      </c>
      <c r="V199" s="185">
        <f t="shared" si="116"/>
        <v>4.107977</v>
      </c>
      <c r="W199" s="186">
        <f t="shared" si="117"/>
        <v>3.2229059999999996</v>
      </c>
      <c r="X199" s="177"/>
      <c r="Y199" s="181">
        <f>(O199-O196)/O196</f>
        <v>-0.13031318413631821</v>
      </c>
      <c r="Z199" s="182">
        <f>(P199-P196)/P196</f>
        <v>-0.12950758452886776</v>
      </c>
      <c r="AA199" s="182">
        <f>(Q199-Q196)/Q196</f>
        <v>-0.17276871250781614</v>
      </c>
      <c r="AB199" s="183">
        <f>(R199-R196)/R196</f>
        <v>-0.13519835382990944</v>
      </c>
      <c r="AC199" s="177"/>
      <c r="AD199" s="181">
        <f>(O199-O187)/O187</f>
        <v>6.3015128241129172E-3</v>
      </c>
      <c r="AE199" s="182">
        <f>(P199-P187)/P187</f>
        <v>7.1773138467387601E-3</v>
      </c>
      <c r="AF199" s="182">
        <f>(Q199-Q187)/Q187</f>
        <v>-0.11083566853169212</v>
      </c>
      <c r="AG199" s="183">
        <f>(R199-R187)/R187</f>
        <v>-4.3843567242524362E-2</v>
      </c>
      <c r="AH199" s="176"/>
      <c r="AI199" s="181">
        <f t="shared" si="118"/>
        <v>-5.1673033104305488E-2</v>
      </c>
      <c r="AJ199" s="182">
        <f t="shared" si="118"/>
        <v>-5.1524864301008777E-2</v>
      </c>
      <c r="AK199" s="182">
        <f t="shared" si="118"/>
        <v>-0.11315948426206923</v>
      </c>
      <c r="AL199" s="183">
        <f t="shared" si="118"/>
        <v>-9.028985692409619E-2</v>
      </c>
      <c r="AM199" s="182"/>
      <c r="AN199" s="181">
        <f t="shared" si="119"/>
        <v>-5.1673033104305488E-2</v>
      </c>
      <c r="AO199" s="182">
        <f t="shared" si="119"/>
        <v>-5.1524864301008777E-2</v>
      </c>
      <c r="AP199" s="182">
        <f t="shared" si="119"/>
        <v>-0.11315948426206923</v>
      </c>
      <c r="AQ199" s="183">
        <f t="shared" si="119"/>
        <v>-9.028985692409619E-2</v>
      </c>
      <c r="AR199" s="176"/>
      <c r="AS199" s="187">
        <f t="shared" si="120"/>
        <v>26.701023501986512</v>
      </c>
      <c r="AT199" s="188">
        <f t="shared" si="121"/>
        <v>26.548116412373684</v>
      </c>
      <c r="AU199" s="188">
        <f t="shared" si="122"/>
        <v>128.05068878457493</v>
      </c>
      <c r="AV199" s="189">
        <f t="shared" si="123"/>
        <v>81.522582633737628</v>
      </c>
      <c r="AW199" s="176"/>
      <c r="AX199" s="181">
        <f t="shared" si="124"/>
        <v>3.8616823819790702E-2</v>
      </c>
      <c r="AY199" s="182">
        <f t="shared" si="125"/>
        <v>3.8764992623087413E-2</v>
      </c>
      <c r="AZ199" s="182">
        <f t="shared" si="126"/>
        <v>-2.2869627337973042E-2</v>
      </c>
      <c r="BA199" s="190"/>
      <c r="BB199" s="176"/>
      <c r="BC199" s="181">
        <f>(O199-(MAX($O$3:O199)))/(MAX($O$3:O199))</f>
        <v>-0.13031318413631821</v>
      </c>
      <c r="BD199" s="182">
        <f>(P199-(MAX($P$3:P199)))/(MAX($P$3:P199))</f>
        <v>-0.12950758452886776</v>
      </c>
      <c r="BE199" s="182">
        <f>(Q199-(MAX($Q$3:Q199)))/(MAX($Q$3:Q199))</f>
        <v>-0.18183757736979461</v>
      </c>
      <c r="BF199" s="183">
        <f>(R199-(MAX($R$3:R199)))/(MAX($R$3:R199))</f>
        <v>-0.13519835382990944</v>
      </c>
      <c r="BG199" s="176"/>
      <c r="BH199" s="181">
        <f t="shared" si="127"/>
        <v>0</v>
      </c>
      <c r="BI199" s="182">
        <f t="shared" si="128"/>
        <v>0</v>
      </c>
      <c r="BJ199" s="182">
        <f t="shared" si="134"/>
        <v>0</v>
      </c>
      <c r="BK199" s="183">
        <f t="shared" si="129"/>
        <v>0</v>
      </c>
      <c r="BL199" s="176"/>
      <c r="BM199" s="191">
        <f t="shared" si="113"/>
        <v>1618.6344264798245</v>
      </c>
      <c r="BN199" s="192">
        <f t="shared" si="113"/>
        <v>1668.5225522766427</v>
      </c>
      <c r="BO199" s="192">
        <f t="shared" si="113"/>
        <v>1880.3807842190934</v>
      </c>
      <c r="BP199" s="193">
        <f t="shared" si="113"/>
        <v>1453.5394936049152</v>
      </c>
      <c r="BQ199" s="176"/>
      <c r="BR199" s="181">
        <f t="shared" si="130"/>
        <v>-0.13031318413631821</v>
      </c>
      <c r="BS199" s="182">
        <f t="shared" si="131"/>
        <v>-0.12950758452886776</v>
      </c>
      <c r="BT199" s="182">
        <f t="shared" si="135"/>
        <v>-0.17276871250781614</v>
      </c>
      <c r="BU199" s="183">
        <f t="shared" si="132"/>
        <v>-0.13519835382990944</v>
      </c>
      <c r="BV199" s="176"/>
      <c r="BW199" s="191">
        <f t="shared" si="114"/>
        <v>26.699951077890098</v>
      </c>
      <c r="BX199" s="192">
        <f t="shared" si="114"/>
        <v>26.991202449466858</v>
      </c>
      <c r="BY199" s="192">
        <f t="shared" si="114"/>
        <v>27.164588379482421</v>
      </c>
      <c r="BZ199" s="193">
        <f t="shared" si="114"/>
        <v>29.052571454572558</v>
      </c>
    </row>
    <row r="200" spans="8:78" ht="15.75" thickTop="1">
      <c r="H200" s="167">
        <f t="shared" si="133"/>
        <v>43496</v>
      </c>
      <c r="I200" s="60"/>
      <c r="J200" s="42">
        <f t="shared" si="112"/>
        <v>4.9166702531800777E-2</v>
      </c>
      <c r="K200" s="33">
        <f t="shared" si="112"/>
        <v>4.9415093849442648E-2</v>
      </c>
      <c r="L200" s="33">
        <f t="shared" si="112"/>
        <v>-1</v>
      </c>
      <c r="M200" s="227">
        <v>8.0134905762586639E-2</v>
      </c>
      <c r="N200" s="24"/>
      <c r="O200" s="235">
        <v>45342.32</v>
      </c>
      <c r="P200" s="242">
        <v>47260.86</v>
      </c>
      <c r="Q200" s="382"/>
      <c r="R200" s="353">
        <v>45613.13</v>
      </c>
      <c r="S200" s="24"/>
      <c r="T200" s="59">
        <f t="shared" si="115"/>
        <v>3.5342319999999998</v>
      </c>
      <c r="U200" s="58">
        <f t="shared" si="116"/>
        <v>3.726086</v>
      </c>
      <c r="V200" s="58">
        <f t="shared" si="116"/>
        <v>-1</v>
      </c>
      <c r="W200" s="57">
        <f t="shared" si="117"/>
        <v>3.5613129999999997</v>
      </c>
      <c r="X200" s="24"/>
      <c r="Y200" s="42"/>
      <c r="Z200" s="33"/>
      <c r="AA200" s="33"/>
      <c r="AB200" s="41"/>
      <c r="AC200" s="24"/>
      <c r="AD200" s="42"/>
      <c r="AE200" s="33"/>
      <c r="AF200" s="33"/>
      <c r="AG200" s="41"/>
      <c r="AH200" s="23"/>
      <c r="AI200" s="42">
        <f t="shared" si="118"/>
        <v>4.9166702531800777E-2</v>
      </c>
      <c r="AJ200" s="33">
        <f t="shared" si="118"/>
        <v>4.9415093849442648E-2</v>
      </c>
      <c r="AK200" s="33">
        <f t="shared" si="118"/>
        <v>-1</v>
      </c>
      <c r="AL200" s="41">
        <f t="shared" si="118"/>
        <v>8.0134905762586639E-2</v>
      </c>
      <c r="AM200" s="33"/>
      <c r="AN200" s="42">
        <f t="shared" si="119"/>
        <v>0</v>
      </c>
      <c r="AO200" s="33">
        <f t="shared" si="119"/>
        <v>0</v>
      </c>
      <c r="AP200" s="33">
        <f t="shared" si="119"/>
        <v>-1</v>
      </c>
      <c r="AQ200" s="41">
        <f t="shared" si="119"/>
        <v>0</v>
      </c>
      <c r="AR200" s="23"/>
      <c r="AS200" s="56">
        <f t="shared" si="120"/>
        <v>0</v>
      </c>
      <c r="AT200" s="29">
        <f t="shared" si="121"/>
        <v>0</v>
      </c>
      <c r="AU200" s="29">
        <f t="shared" si="122"/>
        <v>10000</v>
      </c>
      <c r="AV200" s="55">
        <f t="shared" si="123"/>
        <v>0</v>
      </c>
      <c r="AW200" s="23"/>
      <c r="AX200" s="42">
        <f t="shared" si="124"/>
        <v>-3.0968203230785862E-2</v>
      </c>
      <c r="AY200" s="33">
        <f t="shared" si="125"/>
        <v>-3.0719811913143991E-2</v>
      </c>
      <c r="AZ200" s="33">
        <f t="shared" si="126"/>
        <v>-1.0801349057625866</v>
      </c>
      <c r="BA200" s="54"/>
      <c r="BB200" s="23"/>
      <c r="BC200" s="42">
        <f>(O200-(MAX($O$3:O200)))/(MAX($O$3:O200))</f>
        <v>-8.755355116491953E-2</v>
      </c>
      <c r="BD200" s="33">
        <f>(P200-(MAX($P$3:P200)))/(MAX($P$3:P200))</f>
        <v>-8.6492120123133842E-2</v>
      </c>
      <c r="BE200" s="33">
        <f>(Q200-(MAX($Q$3:Q200)))/(MAX($Q$3:Q200))</f>
        <v>-1</v>
      </c>
      <c r="BF200" s="41">
        <f>(R200-(MAX($R$3:R200)))/(MAX($R$3:R200))</f>
        <v>-6.5896567175060414E-2</v>
      </c>
      <c r="BG200" s="23"/>
      <c r="BH200" s="42">
        <f t="shared" si="127"/>
        <v>0</v>
      </c>
      <c r="BI200" s="33">
        <f t="shared" si="128"/>
        <v>0</v>
      </c>
      <c r="BJ200" s="33">
        <f t="shared" si="134"/>
        <v>0</v>
      </c>
      <c r="BK200" s="41">
        <f t="shared" si="129"/>
        <v>0</v>
      </c>
      <c r="BL200" s="23"/>
      <c r="BM200" s="36">
        <f t="shared" si="113"/>
        <v>1618.6344264798245</v>
      </c>
      <c r="BN200" s="35">
        <f t="shared" si="113"/>
        <v>1668.5225522766427</v>
      </c>
      <c r="BO200" s="35">
        <f t="shared" si="113"/>
        <v>1880.3807842190934</v>
      </c>
      <c r="BP200" s="37">
        <f t="shared" si="113"/>
        <v>1453.5394936049152</v>
      </c>
      <c r="BQ200" s="23"/>
      <c r="BR200" s="42">
        <f t="shared" si="130"/>
        <v>0</v>
      </c>
      <c r="BS200" s="33">
        <f t="shared" si="131"/>
        <v>0</v>
      </c>
      <c r="BT200" s="33">
        <f t="shared" si="135"/>
        <v>0</v>
      </c>
      <c r="BU200" s="41">
        <f t="shared" si="132"/>
        <v>0</v>
      </c>
      <c r="BV200" s="23"/>
      <c r="BW200" s="36">
        <f t="shared" si="114"/>
        <v>26.699951077890098</v>
      </c>
      <c r="BX200" s="35">
        <f t="shared" si="114"/>
        <v>26.991202449466858</v>
      </c>
      <c r="BY200" s="35">
        <f t="shared" si="114"/>
        <v>27.164588379482421</v>
      </c>
      <c r="BZ200" s="37">
        <f t="shared" si="114"/>
        <v>29.052571454572558</v>
      </c>
    </row>
    <row r="201" spans="8:78">
      <c r="H201" s="167">
        <f t="shared" si="133"/>
        <v>43524</v>
      </c>
      <c r="I201" s="60"/>
      <c r="J201" s="42">
        <f t="shared" si="112"/>
        <v>2.7799636189766996E-2</v>
      </c>
      <c r="K201" s="33">
        <f t="shared" si="112"/>
        <v>2.7863013918917323E-2</v>
      </c>
      <c r="L201" s="33" t="e">
        <f t="shared" si="112"/>
        <v>#DIV/0!</v>
      </c>
      <c r="M201" s="227">
        <v>3.2108447274422636E-2</v>
      </c>
      <c r="N201" s="24"/>
      <c r="O201" s="235">
        <v>46602.82</v>
      </c>
      <c r="P201" s="242">
        <v>48577.69</v>
      </c>
      <c r="Q201" s="382"/>
      <c r="R201" s="353">
        <v>47077.68</v>
      </c>
      <c r="S201" s="24"/>
      <c r="T201" s="59">
        <f t="shared" si="115"/>
        <v>3.660282</v>
      </c>
      <c r="U201" s="58">
        <f t="shared" si="116"/>
        <v>3.8577690000000002</v>
      </c>
      <c r="V201" s="58">
        <f t="shared" si="116"/>
        <v>-1</v>
      </c>
      <c r="W201" s="57">
        <f t="shared" si="117"/>
        <v>3.7077680000000002</v>
      </c>
      <c r="X201" s="24"/>
      <c r="Y201" s="42"/>
      <c r="Z201" s="33"/>
      <c r="AA201" s="33"/>
      <c r="AB201" s="41"/>
      <c r="AC201" s="24"/>
      <c r="AD201" s="42"/>
      <c r="AE201" s="33"/>
      <c r="AF201" s="33"/>
      <c r="AG201" s="41"/>
      <c r="AH201" s="23"/>
      <c r="AI201" s="42">
        <f t="shared" si="118"/>
        <v>2.7799636189766996E-2</v>
      </c>
      <c r="AJ201" s="33">
        <f t="shared" si="118"/>
        <v>2.7863013918917323E-2</v>
      </c>
      <c r="AK201" s="33" t="e">
        <f t="shared" si="118"/>
        <v>#DIV/0!</v>
      </c>
      <c r="AL201" s="41">
        <f t="shared" si="118"/>
        <v>3.2108447274422636E-2</v>
      </c>
      <c r="AM201" s="33"/>
      <c r="AN201" s="42">
        <f t="shared" si="119"/>
        <v>0</v>
      </c>
      <c r="AO201" s="33">
        <f t="shared" si="119"/>
        <v>0</v>
      </c>
      <c r="AP201" s="33" t="e">
        <f t="shared" si="119"/>
        <v>#DIV/0!</v>
      </c>
      <c r="AQ201" s="41">
        <f t="shared" si="119"/>
        <v>0</v>
      </c>
      <c r="AR201" s="23"/>
      <c r="AS201" s="56">
        <f t="shared" si="120"/>
        <v>0</v>
      </c>
      <c r="AT201" s="29">
        <f t="shared" si="121"/>
        <v>0</v>
      </c>
      <c r="AU201" s="29" t="e">
        <f t="shared" si="122"/>
        <v>#DIV/0!</v>
      </c>
      <c r="AV201" s="55">
        <f t="shared" si="123"/>
        <v>0</v>
      </c>
      <c r="AW201" s="23"/>
      <c r="AX201" s="42">
        <f t="shared" si="124"/>
        <v>-4.3088110846556393E-3</v>
      </c>
      <c r="AY201" s="33">
        <f t="shared" si="125"/>
        <v>-4.2454333555053125E-3</v>
      </c>
      <c r="AZ201" s="33" t="e">
        <f t="shared" si="126"/>
        <v>#DIV/0!</v>
      </c>
      <c r="BA201" s="54"/>
      <c r="BB201" s="23"/>
      <c r="BC201" s="42">
        <f>(O201-(MAX($O$3:O201)))/(MAX($O$3:O201))</f>
        <v>-6.2187871844659369E-2</v>
      </c>
      <c r="BD201" s="33">
        <f>(P201-(MAX($P$3:P201)))/(MAX($P$3:P201))</f>
        <v>-6.1039037351084097E-2</v>
      </c>
      <c r="BE201" s="33">
        <f>(Q201-(MAX($Q$3:Q201)))/(MAX($Q$3:Q201))</f>
        <v>-1</v>
      </c>
      <c r="BF201" s="41">
        <f>(R201-(MAX($R$3:R201)))/(MAX($R$3:R201))</f>
        <v>-3.5904299980422202E-2</v>
      </c>
      <c r="BG201" s="23"/>
      <c r="BH201" s="42">
        <f t="shared" si="127"/>
        <v>0</v>
      </c>
      <c r="BI201" s="33">
        <f t="shared" si="128"/>
        <v>0</v>
      </c>
      <c r="BJ201" s="33">
        <f t="shared" si="134"/>
        <v>0</v>
      </c>
      <c r="BK201" s="41">
        <f t="shared" si="129"/>
        <v>0</v>
      </c>
      <c r="BL201" s="23"/>
      <c r="BM201" s="36">
        <f t="shared" si="113"/>
        <v>1618.6344264798245</v>
      </c>
      <c r="BN201" s="35">
        <f t="shared" si="113"/>
        <v>1668.5225522766427</v>
      </c>
      <c r="BO201" s="35">
        <f t="shared" si="113"/>
        <v>1880.3807842190934</v>
      </c>
      <c r="BP201" s="37">
        <f t="shared" si="113"/>
        <v>1453.5394936049152</v>
      </c>
      <c r="BQ201" s="23"/>
      <c r="BR201" s="42">
        <f t="shared" si="130"/>
        <v>0</v>
      </c>
      <c r="BS201" s="33">
        <f t="shared" si="131"/>
        <v>0</v>
      </c>
      <c r="BT201" s="33">
        <f t="shared" si="135"/>
        <v>0</v>
      </c>
      <c r="BU201" s="41">
        <f t="shared" si="132"/>
        <v>0</v>
      </c>
      <c r="BV201" s="23"/>
      <c r="BW201" s="36">
        <f t="shared" si="114"/>
        <v>26.699951077890098</v>
      </c>
      <c r="BX201" s="35">
        <f t="shared" si="114"/>
        <v>26.991202449466858</v>
      </c>
      <c r="BY201" s="35">
        <f t="shared" si="114"/>
        <v>27.164588379482421</v>
      </c>
      <c r="BZ201" s="37">
        <f t="shared" si="114"/>
        <v>29.052571454572558</v>
      </c>
    </row>
    <row r="202" spans="8:78" ht="15.75" thickBot="1">
      <c r="H202" s="179">
        <f t="shared" si="133"/>
        <v>43555</v>
      </c>
      <c r="I202" s="180"/>
      <c r="J202" s="181">
        <f t="shared" si="112"/>
        <v>1.7388003558582943E-2</v>
      </c>
      <c r="K202" s="182">
        <f t="shared" si="112"/>
        <v>1.7890928942895457E-2</v>
      </c>
      <c r="L202" s="182" t="e">
        <f t="shared" si="112"/>
        <v>#DIV/0!</v>
      </c>
      <c r="M202" s="228">
        <v>1.9431331650016537E-2</v>
      </c>
      <c r="N202" s="177"/>
      <c r="O202" s="236">
        <v>47413.15</v>
      </c>
      <c r="P202" s="243">
        <v>49446.79</v>
      </c>
      <c r="Q202" s="383"/>
      <c r="R202" s="354">
        <v>47992.480000000003</v>
      </c>
      <c r="S202" s="177"/>
      <c r="T202" s="184">
        <f t="shared" si="115"/>
        <v>3.7413150000000002</v>
      </c>
      <c r="U202" s="185">
        <f t="shared" si="116"/>
        <v>3.9446790000000003</v>
      </c>
      <c r="V202" s="185">
        <f t="shared" si="116"/>
        <v>-1</v>
      </c>
      <c r="W202" s="186">
        <f t="shared" si="117"/>
        <v>3.7992480000000004</v>
      </c>
      <c r="X202" s="177"/>
      <c r="Y202" s="181">
        <f>(O202-O199)/O199</f>
        <v>9.7083215903942588E-2</v>
      </c>
      <c r="Z202" s="182">
        <f>(P202-P199)/P199</f>
        <v>9.7953100481110111E-2</v>
      </c>
      <c r="AA202" s="182">
        <f>(Q202-Q199)/Q199</f>
        <v>-1</v>
      </c>
      <c r="AB202" s="183">
        <f>(R202-R199)/R199</f>
        <v>0.13647995006282418</v>
      </c>
      <c r="AC202" s="177"/>
      <c r="AD202" s="181"/>
      <c r="AE202" s="182"/>
      <c r="AF202" s="182"/>
      <c r="AG202" s="183"/>
      <c r="AH202" s="176"/>
      <c r="AI202" s="181">
        <f t="shared" si="118"/>
        <v>1.7388003558582943E-2</v>
      </c>
      <c r="AJ202" s="182">
        <f t="shared" si="118"/>
        <v>1.7890928942895457E-2</v>
      </c>
      <c r="AK202" s="182" t="e">
        <f t="shared" si="118"/>
        <v>#DIV/0!</v>
      </c>
      <c r="AL202" s="183">
        <f t="shared" si="118"/>
        <v>1.9431331650016537E-2</v>
      </c>
      <c r="AM202" s="182"/>
      <c r="AN202" s="181">
        <f t="shared" si="119"/>
        <v>0</v>
      </c>
      <c r="AO202" s="182">
        <f t="shared" si="119"/>
        <v>0</v>
      </c>
      <c r="AP202" s="182" t="e">
        <f t="shared" si="119"/>
        <v>#DIV/0!</v>
      </c>
      <c r="AQ202" s="183">
        <f t="shared" si="119"/>
        <v>0</v>
      </c>
      <c r="AR202" s="176"/>
      <c r="AS202" s="187">
        <f t="shared" si="120"/>
        <v>0</v>
      </c>
      <c r="AT202" s="188">
        <f t="shared" si="121"/>
        <v>0</v>
      </c>
      <c r="AU202" s="188" t="e">
        <f t="shared" si="122"/>
        <v>#DIV/0!</v>
      </c>
      <c r="AV202" s="189">
        <f t="shared" si="123"/>
        <v>0</v>
      </c>
      <c r="AW202" s="176"/>
      <c r="AX202" s="181">
        <f t="shared" si="124"/>
        <v>-2.0433280914335938E-3</v>
      </c>
      <c r="AY202" s="182">
        <f t="shared" si="125"/>
        <v>-1.5404027071210802E-3</v>
      </c>
      <c r="AZ202" s="182" t="e">
        <f t="shared" si="126"/>
        <v>#DIV/0!</v>
      </c>
      <c r="BA202" s="190"/>
      <c r="BB202" s="176"/>
      <c r="BC202" s="181">
        <f>(O202-(MAX($O$3:O202)))/(MAX($O$3:O202))</f>
        <v>-4.5881191223012034E-2</v>
      </c>
      <c r="BD202" s="182">
        <f>(P202-(MAX($P$3:P202)))/(MAX($P$3:P202))</f>
        <v>-4.4240153488179716E-2</v>
      </c>
      <c r="BE202" s="182">
        <f>(Q202-(MAX($Q$3:Q202)))/(MAX($Q$3:Q202))</f>
        <v>-1</v>
      </c>
      <c r="BF202" s="183">
        <f>(R202-(MAX($R$3:R202)))/(MAX($R$3:R202))</f>
        <v>-1.7170268346367323E-2</v>
      </c>
      <c r="BG202" s="176"/>
      <c r="BH202" s="181">
        <f t="shared" si="127"/>
        <v>9.7083215903942588E-2</v>
      </c>
      <c r="BI202" s="182">
        <f t="shared" si="128"/>
        <v>9.7953100481110111E-2</v>
      </c>
      <c r="BJ202" s="182">
        <f t="shared" si="134"/>
        <v>-1</v>
      </c>
      <c r="BK202" s="183">
        <f t="shared" si="129"/>
        <v>0.13647995006282418</v>
      </c>
      <c r="BL202" s="176"/>
      <c r="BM202" s="191">
        <f t="shared" si="113"/>
        <v>1775.7766619753195</v>
      </c>
      <c r="BN202" s="192">
        <f t="shared" si="113"/>
        <v>1831.9595094947949</v>
      </c>
      <c r="BO202" s="192">
        <f t="shared" si="113"/>
        <v>0</v>
      </c>
      <c r="BP202" s="193">
        <f t="shared" si="113"/>
        <v>1651.9184911064567</v>
      </c>
      <c r="BQ202" s="176"/>
      <c r="BR202" s="181">
        <f t="shared" si="130"/>
        <v>0</v>
      </c>
      <c r="BS202" s="182">
        <f t="shared" si="131"/>
        <v>0</v>
      </c>
      <c r="BT202" s="182">
        <f t="shared" si="135"/>
        <v>0</v>
      </c>
      <c r="BU202" s="183">
        <f t="shared" si="132"/>
        <v>0</v>
      </c>
      <c r="BV202" s="176"/>
      <c r="BW202" s="191">
        <f t="shared" si="114"/>
        <v>26.699951077890098</v>
      </c>
      <c r="BX202" s="192">
        <f t="shared" si="114"/>
        <v>26.991202449466858</v>
      </c>
      <c r="BY202" s="192">
        <f t="shared" si="114"/>
        <v>27.164588379482421</v>
      </c>
      <c r="BZ202" s="193">
        <f t="shared" si="114"/>
        <v>29.052571454572558</v>
      </c>
    </row>
    <row r="203" spans="8:78" ht="15.75" thickTop="1">
      <c r="H203" s="167">
        <f t="shared" si="133"/>
        <v>43585</v>
      </c>
      <c r="I203" s="60"/>
      <c r="J203" s="42">
        <f t="shared" si="112"/>
        <v>4.4815836956624944E-2</v>
      </c>
      <c r="K203" s="33">
        <f t="shared" si="112"/>
        <v>4.4740416920896031E-2</v>
      </c>
      <c r="L203" s="33" t="e">
        <f t="shared" si="112"/>
        <v>#DIV/0!</v>
      </c>
      <c r="M203" s="227">
        <v>4.0489296420135323E-2</v>
      </c>
      <c r="N203" s="24"/>
      <c r="O203" s="235">
        <v>49538.01</v>
      </c>
      <c r="P203" s="242">
        <v>51659.06</v>
      </c>
      <c r="Q203" s="382"/>
      <c r="R203" s="353">
        <v>49935.68</v>
      </c>
      <c r="S203" s="24"/>
      <c r="T203" s="59">
        <f t="shared" si="115"/>
        <v>3.9538010000000003</v>
      </c>
      <c r="U203" s="58">
        <f t="shared" si="116"/>
        <v>4.1659059999999997</v>
      </c>
      <c r="V203" s="58">
        <f t="shared" si="116"/>
        <v>-1</v>
      </c>
      <c r="W203" s="57">
        <f t="shared" si="117"/>
        <v>3.9935680000000002</v>
      </c>
      <c r="X203" s="24"/>
      <c r="Y203" s="42"/>
      <c r="Z203" s="33"/>
      <c r="AA203" s="33"/>
      <c r="AB203" s="41"/>
      <c r="AC203" s="24"/>
      <c r="AD203" s="42"/>
      <c r="AE203" s="33"/>
      <c r="AF203" s="33"/>
      <c r="AG203" s="41"/>
      <c r="AH203" s="23"/>
      <c r="AI203" s="42">
        <f t="shared" si="118"/>
        <v>4.4815836956624944E-2</v>
      </c>
      <c r="AJ203" s="33">
        <f t="shared" si="118"/>
        <v>4.4740416920896031E-2</v>
      </c>
      <c r="AK203" s="33" t="e">
        <f t="shared" si="118"/>
        <v>#DIV/0!</v>
      </c>
      <c r="AL203" s="41">
        <f t="shared" si="118"/>
        <v>4.0489296420135323E-2</v>
      </c>
      <c r="AM203" s="33"/>
      <c r="AN203" s="42">
        <f t="shared" si="119"/>
        <v>0</v>
      </c>
      <c r="AO203" s="33">
        <f t="shared" si="119"/>
        <v>0</v>
      </c>
      <c r="AP203" s="33" t="e">
        <f t="shared" si="119"/>
        <v>#DIV/0!</v>
      </c>
      <c r="AQ203" s="41">
        <f t="shared" si="119"/>
        <v>0</v>
      </c>
      <c r="AR203" s="23"/>
      <c r="AS203" s="56">
        <f t="shared" si="120"/>
        <v>0</v>
      </c>
      <c r="AT203" s="29">
        <f t="shared" si="121"/>
        <v>0</v>
      </c>
      <c r="AU203" s="29" t="e">
        <f t="shared" si="122"/>
        <v>#DIV/0!</v>
      </c>
      <c r="AV203" s="55">
        <f t="shared" si="123"/>
        <v>0</v>
      </c>
      <c r="AW203" s="23"/>
      <c r="AX203" s="42">
        <f t="shared" si="124"/>
        <v>4.3265405364896203E-3</v>
      </c>
      <c r="AY203" s="33">
        <f t="shared" si="125"/>
        <v>4.2511205007607078E-3</v>
      </c>
      <c r="AZ203" s="33" t="e">
        <f t="shared" si="126"/>
        <v>#DIV/0!</v>
      </c>
      <c r="BA203" s="54"/>
      <c r="BB203" s="23"/>
      <c r="BC203" s="42">
        <f>(O203-(MAX($O$3:O203)))/(MAX($O$3:O203))</f>
        <v>-3.121558251613359E-3</v>
      </c>
      <c r="BD203" s="33">
        <f>(P203-(MAX($P$3:P203)))/(MAX($P$3:P203))</f>
        <v>-1.4790594789891999E-3</v>
      </c>
      <c r="BE203" s="33">
        <f>(Q203-(MAX($Q$3:Q203)))/(MAX($Q$3:Q203))</f>
        <v>-1</v>
      </c>
      <c r="BF203" s="41">
        <f>(R203-(MAX($R$3:R203)))/(MAX($R$3:R203))</f>
        <v>0</v>
      </c>
      <c r="BG203" s="23"/>
      <c r="BH203" s="42">
        <f t="shared" si="127"/>
        <v>0</v>
      </c>
      <c r="BI203" s="33">
        <f t="shared" si="128"/>
        <v>0</v>
      </c>
      <c r="BJ203" s="33">
        <f t="shared" si="134"/>
        <v>0</v>
      </c>
      <c r="BK203" s="41">
        <f t="shared" si="129"/>
        <v>0</v>
      </c>
      <c r="BL203" s="23"/>
      <c r="BM203" s="36">
        <f t="shared" si="113"/>
        <v>1775.7766619753195</v>
      </c>
      <c r="BN203" s="35">
        <f t="shared" si="113"/>
        <v>1831.9595094947949</v>
      </c>
      <c r="BO203" s="35">
        <f t="shared" si="113"/>
        <v>0</v>
      </c>
      <c r="BP203" s="37">
        <f t="shared" si="113"/>
        <v>1651.9184911064567</v>
      </c>
      <c r="BQ203" s="23"/>
      <c r="BR203" s="42">
        <f t="shared" si="130"/>
        <v>0</v>
      </c>
      <c r="BS203" s="33">
        <f t="shared" si="131"/>
        <v>0</v>
      </c>
      <c r="BT203" s="33">
        <f t="shared" si="135"/>
        <v>0</v>
      </c>
      <c r="BU203" s="41">
        <f t="shared" si="132"/>
        <v>0</v>
      </c>
      <c r="BV203" s="23"/>
      <c r="BW203" s="36">
        <f t="shared" si="114"/>
        <v>26.699951077890098</v>
      </c>
      <c r="BX203" s="35">
        <f t="shared" si="114"/>
        <v>26.991202449466858</v>
      </c>
      <c r="BY203" s="35">
        <f t="shared" si="114"/>
        <v>27.164588379482421</v>
      </c>
      <c r="BZ203" s="37">
        <f t="shared" si="114"/>
        <v>29.052571454572558</v>
      </c>
    </row>
    <row r="204" spans="8:78">
      <c r="H204" s="167">
        <f t="shared" si="133"/>
        <v>43616</v>
      </c>
      <c r="I204" s="60"/>
      <c r="J204" s="42">
        <f t="shared" si="112"/>
        <v>-6.8702194537083816E-2</v>
      </c>
      <c r="K204" s="33">
        <f t="shared" si="112"/>
        <v>-6.8569966236319391E-2</v>
      </c>
      <c r="L204" s="33" t="e">
        <f t="shared" si="112"/>
        <v>#DIV/0!</v>
      </c>
      <c r="M204" s="227">
        <v>-6.3548027506824978E-2</v>
      </c>
      <c r="N204" s="24"/>
      <c r="O204" s="235">
        <v>46134.64</v>
      </c>
      <c r="P204" s="242">
        <v>48116.800000000003</v>
      </c>
      <c r="Q204" s="382"/>
      <c r="R204" s="353">
        <v>46762.36</v>
      </c>
      <c r="S204" s="24"/>
      <c r="T204" s="59">
        <f t="shared" si="115"/>
        <v>3.613464</v>
      </c>
      <c r="U204" s="58">
        <f t="shared" si="116"/>
        <v>3.8116800000000004</v>
      </c>
      <c r="V204" s="58">
        <f t="shared" si="116"/>
        <v>-1</v>
      </c>
      <c r="W204" s="57">
        <f t="shared" si="117"/>
        <v>3.6762359999999998</v>
      </c>
      <c r="X204" s="24"/>
      <c r="Y204" s="42"/>
      <c r="Z204" s="33"/>
      <c r="AA204" s="33"/>
      <c r="AB204" s="41"/>
      <c r="AC204" s="24"/>
      <c r="AD204" s="42"/>
      <c r="AE204" s="33"/>
      <c r="AF204" s="33"/>
      <c r="AG204" s="41"/>
      <c r="AH204" s="23"/>
      <c r="AI204" s="42">
        <f t="shared" si="118"/>
        <v>-6.8702194537083816E-2</v>
      </c>
      <c r="AJ204" s="33">
        <f t="shared" si="118"/>
        <v>-6.8569966236319391E-2</v>
      </c>
      <c r="AK204" s="33" t="e">
        <f t="shared" si="118"/>
        <v>#DIV/0!</v>
      </c>
      <c r="AL204" s="41">
        <f t="shared" si="118"/>
        <v>-6.3548027506824978E-2</v>
      </c>
      <c r="AM204" s="33"/>
      <c r="AN204" s="42">
        <f t="shared" si="119"/>
        <v>-6.8702194537083816E-2</v>
      </c>
      <c r="AO204" s="33">
        <f t="shared" si="119"/>
        <v>-6.8569966236319391E-2</v>
      </c>
      <c r="AP204" s="33" t="e">
        <f t="shared" si="119"/>
        <v>#DIV/0!</v>
      </c>
      <c r="AQ204" s="41">
        <f t="shared" si="119"/>
        <v>-6.3548027506824978E-2</v>
      </c>
      <c r="AR204" s="23"/>
      <c r="AS204" s="56">
        <f t="shared" si="120"/>
        <v>47.199915342113094</v>
      </c>
      <c r="AT204" s="29">
        <f t="shared" si="121"/>
        <v>47.01840269649982</v>
      </c>
      <c r="AU204" s="29" t="e">
        <f t="shared" si="122"/>
        <v>#DIV/0!</v>
      </c>
      <c r="AV204" s="55">
        <f t="shared" si="123"/>
        <v>40.383518000081843</v>
      </c>
      <c r="AW204" s="23"/>
      <c r="AX204" s="42">
        <f t="shared" si="124"/>
        <v>-5.1541670302588383E-3</v>
      </c>
      <c r="AY204" s="33">
        <f t="shared" si="125"/>
        <v>-5.0219387294944129E-3</v>
      </c>
      <c r="AZ204" s="33" t="e">
        <f t="shared" si="126"/>
        <v>#DIV/0!</v>
      </c>
      <c r="BA204" s="54"/>
      <c r="BB204" s="23"/>
      <c r="BC204" s="42">
        <f>(O204-(MAX($O$3:O204)))/(MAX($O$3:O204))</f>
        <v>-7.160929488643597E-2</v>
      </c>
      <c r="BD204" s="33">
        <f>(P204-(MAX($P$3:P204)))/(MAX($P$3:P204))</f>
        <v>-6.9947606656772743E-2</v>
      </c>
      <c r="BE204" s="33">
        <f>(Q204-(MAX($Q$3:Q204)))/(MAX($Q$3:Q204))</f>
        <v>-1</v>
      </c>
      <c r="BF204" s="41">
        <f>(R204-(MAX($R$3:R204)))/(MAX($R$3:R204))</f>
        <v>-6.3548148338022026E-2</v>
      </c>
      <c r="BG204" s="23"/>
      <c r="BH204" s="42">
        <f t="shared" si="127"/>
        <v>0</v>
      </c>
      <c r="BI204" s="33">
        <f t="shared" si="128"/>
        <v>0</v>
      </c>
      <c r="BJ204" s="33">
        <f t="shared" si="134"/>
        <v>0</v>
      </c>
      <c r="BK204" s="41">
        <f t="shared" si="129"/>
        <v>0</v>
      </c>
      <c r="BL204" s="23"/>
      <c r="BM204" s="36">
        <f t="shared" si="113"/>
        <v>1775.7766619753195</v>
      </c>
      <c r="BN204" s="35">
        <f t="shared" si="113"/>
        <v>1831.9595094947949</v>
      </c>
      <c r="BO204" s="35">
        <f t="shared" si="113"/>
        <v>0</v>
      </c>
      <c r="BP204" s="37">
        <f t="shared" si="113"/>
        <v>1651.9184911064567</v>
      </c>
      <c r="BQ204" s="23"/>
      <c r="BR204" s="42">
        <f t="shared" si="130"/>
        <v>0</v>
      </c>
      <c r="BS204" s="33">
        <f t="shared" si="131"/>
        <v>0</v>
      </c>
      <c r="BT204" s="33">
        <f t="shared" si="135"/>
        <v>0</v>
      </c>
      <c r="BU204" s="41">
        <f t="shared" si="132"/>
        <v>0</v>
      </c>
      <c r="BV204" s="23"/>
      <c r="BW204" s="36">
        <f t="shared" si="114"/>
        <v>26.699951077890098</v>
      </c>
      <c r="BX204" s="35">
        <f t="shared" si="114"/>
        <v>26.991202449466858</v>
      </c>
      <c r="BY204" s="35">
        <f t="shared" si="114"/>
        <v>27.164588379482421</v>
      </c>
      <c r="BZ204" s="37">
        <f t="shared" si="114"/>
        <v>29.052571454572558</v>
      </c>
    </row>
    <row r="205" spans="8:78" ht="15.75" thickBot="1">
      <c r="H205" s="179">
        <f t="shared" si="133"/>
        <v>43646</v>
      </c>
      <c r="I205" s="180"/>
      <c r="J205" s="181">
        <f t="shared" si="112"/>
        <v>6.0889821617769124E-2</v>
      </c>
      <c r="K205" s="182">
        <f t="shared" si="112"/>
        <v>6.1028996109466993E-2</v>
      </c>
      <c r="L205" s="182" t="e">
        <f t="shared" si="112"/>
        <v>#DIV/0!</v>
      </c>
      <c r="M205" s="228">
        <v>7.0476711594105623E-2</v>
      </c>
      <c r="N205" s="177"/>
      <c r="O205" s="236">
        <v>48943.77</v>
      </c>
      <c r="P205" s="243">
        <v>51053.32</v>
      </c>
      <c r="Q205" s="383"/>
      <c r="R205" s="354">
        <v>50058</v>
      </c>
      <c r="S205" s="177"/>
      <c r="T205" s="184">
        <f t="shared" si="115"/>
        <v>3.8943769999999995</v>
      </c>
      <c r="U205" s="185">
        <f t="shared" si="116"/>
        <v>4.1053319999999998</v>
      </c>
      <c r="V205" s="185">
        <f t="shared" si="116"/>
        <v>-1</v>
      </c>
      <c r="W205" s="186">
        <f t="shared" si="117"/>
        <v>4.0057999999999998</v>
      </c>
      <c r="X205" s="177"/>
      <c r="Y205" s="181">
        <f>(O205-O202)/O202</f>
        <v>3.2282605142244195E-2</v>
      </c>
      <c r="Z205" s="182">
        <f>(P205-P202)/P202</f>
        <v>3.2490076706698227E-2</v>
      </c>
      <c r="AA205" s="182" t="e">
        <f>(Q205-Q202)/Q202</f>
        <v>#DIV/0!</v>
      </c>
      <c r="AB205" s="183">
        <f>(R205-R202)/R202</f>
        <v>4.3038409350798223E-2</v>
      </c>
      <c r="AC205" s="177"/>
      <c r="AD205" s="181"/>
      <c r="AE205" s="182"/>
      <c r="AF205" s="182"/>
      <c r="AG205" s="183"/>
      <c r="AH205" s="176"/>
      <c r="AI205" s="181">
        <f t="shared" si="118"/>
        <v>6.0889821617769124E-2</v>
      </c>
      <c r="AJ205" s="182">
        <f t="shared" si="118"/>
        <v>6.1028996109466993E-2</v>
      </c>
      <c r="AK205" s="182" t="e">
        <f t="shared" si="118"/>
        <v>#DIV/0!</v>
      </c>
      <c r="AL205" s="183">
        <f t="shared" si="118"/>
        <v>7.0476711594105623E-2</v>
      </c>
      <c r="AM205" s="182"/>
      <c r="AN205" s="181">
        <f t="shared" si="119"/>
        <v>0</v>
      </c>
      <c r="AO205" s="182">
        <f t="shared" si="119"/>
        <v>0</v>
      </c>
      <c r="AP205" s="182" t="e">
        <f t="shared" si="119"/>
        <v>#DIV/0!</v>
      </c>
      <c r="AQ205" s="183">
        <f t="shared" si="119"/>
        <v>0</v>
      </c>
      <c r="AR205" s="176"/>
      <c r="AS205" s="187">
        <f t="shared" si="120"/>
        <v>0</v>
      </c>
      <c r="AT205" s="188">
        <f t="shared" si="121"/>
        <v>0</v>
      </c>
      <c r="AU205" s="188" t="e">
        <f t="shared" si="122"/>
        <v>#DIV/0!</v>
      </c>
      <c r="AV205" s="189">
        <f t="shared" si="123"/>
        <v>0</v>
      </c>
      <c r="AW205" s="176"/>
      <c r="AX205" s="181">
        <f t="shared" si="124"/>
        <v>-9.586889976336499E-3</v>
      </c>
      <c r="AY205" s="182">
        <f t="shared" si="125"/>
        <v>-9.4477154846386302E-3</v>
      </c>
      <c r="AZ205" s="182" t="e">
        <f t="shared" si="126"/>
        <v>#DIV/0!</v>
      </c>
      <c r="BA205" s="190"/>
      <c r="BB205" s="176"/>
      <c r="BC205" s="181">
        <f>(O205-(MAX($O$3:O205)))/(MAX($O$3:O205))</f>
        <v>-1.5079750460476139E-2</v>
      </c>
      <c r="BD205" s="182">
        <f>(P205-(MAX($P$3:P205)))/(MAX($P$3:P205))</f>
        <v>-1.3187442761828552E-2</v>
      </c>
      <c r="BE205" s="182">
        <f>(Q205-(MAX($Q$3:Q205)))/(MAX($Q$3:Q205))</f>
        <v>-1</v>
      </c>
      <c r="BF205" s="183">
        <f>(R205-(MAX($R$3:R205)))/(MAX($R$3:R205))</f>
        <v>0</v>
      </c>
      <c r="BG205" s="176"/>
      <c r="BH205" s="181">
        <f t="shared" si="127"/>
        <v>3.2282605142244195E-2</v>
      </c>
      <c r="BI205" s="182">
        <f t="shared" si="128"/>
        <v>3.2490076706698227E-2</v>
      </c>
      <c r="BJ205" s="182" t="e">
        <f t="shared" si="134"/>
        <v>#DIV/0!</v>
      </c>
      <c r="BK205" s="183">
        <f t="shared" si="129"/>
        <v>4.3038409350798223E-2</v>
      </c>
      <c r="BL205" s="176"/>
      <c r="BM205" s="191">
        <f t="shared" si="113"/>
        <v>1833.1033587746813</v>
      </c>
      <c r="BN205" s="192">
        <f t="shared" si="113"/>
        <v>1891.4800144818462</v>
      </c>
      <c r="BO205" s="192" t="e">
        <f t="shared" si="113"/>
        <v>#DIV/0!</v>
      </c>
      <c r="BP205" s="193">
        <f t="shared" si="113"/>
        <v>1723.0144353408493</v>
      </c>
      <c r="BQ205" s="176"/>
      <c r="BR205" s="181">
        <f t="shared" si="130"/>
        <v>0</v>
      </c>
      <c r="BS205" s="182">
        <f t="shared" si="131"/>
        <v>0</v>
      </c>
      <c r="BT205" s="182">
        <f t="shared" si="135"/>
        <v>0</v>
      </c>
      <c r="BU205" s="183">
        <f t="shared" si="132"/>
        <v>0</v>
      </c>
      <c r="BV205" s="176"/>
      <c r="BW205" s="191">
        <f t="shared" si="114"/>
        <v>26.699951077890098</v>
      </c>
      <c r="BX205" s="192">
        <f t="shared" si="114"/>
        <v>26.991202449466858</v>
      </c>
      <c r="BY205" s="192">
        <f t="shared" si="114"/>
        <v>27.164588379482421</v>
      </c>
      <c r="BZ205" s="193">
        <f t="shared" si="114"/>
        <v>29.052571454572558</v>
      </c>
    </row>
    <row r="206" spans="8:78" ht="15.75" thickTop="1">
      <c r="H206" s="167">
        <f t="shared" si="133"/>
        <v>43677</v>
      </c>
      <c r="I206" s="60"/>
      <c r="J206" s="42">
        <f t="shared" si="112"/>
        <v>2.5754248191342866E-2</v>
      </c>
      <c r="K206" s="33">
        <f t="shared" si="112"/>
        <v>2.6051195103472313E-2</v>
      </c>
      <c r="L206" s="33" t="e">
        <f t="shared" si="112"/>
        <v>#DIV/0!</v>
      </c>
      <c r="M206" s="227">
        <v>1.4373122328946719E-2</v>
      </c>
      <c r="N206" s="24"/>
      <c r="O206" s="235">
        <v>50204.28</v>
      </c>
      <c r="P206" s="242">
        <v>52383.32</v>
      </c>
      <c r="Q206" s="382"/>
      <c r="R206" s="353">
        <v>50777.440000000002</v>
      </c>
      <c r="S206" s="24"/>
      <c r="T206" s="59">
        <f t="shared" si="115"/>
        <v>4.0204279999999999</v>
      </c>
      <c r="U206" s="58">
        <f t="shared" si="116"/>
        <v>4.2383319999999998</v>
      </c>
      <c r="V206" s="58">
        <f t="shared" si="116"/>
        <v>-1</v>
      </c>
      <c r="W206" s="57">
        <f t="shared" si="117"/>
        <v>4.077744</v>
      </c>
      <c r="X206" s="24"/>
      <c r="Y206" s="42"/>
      <c r="Z206" s="33"/>
      <c r="AA206" s="33"/>
      <c r="AB206" s="41"/>
      <c r="AC206" s="24"/>
      <c r="AD206" s="42"/>
      <c r="AE206" s="33"/>
      <c r="AF206" s="33"/>
      <c r="AG206" s="41"/>
      <c r="AH206" s="23"/>
      <c r="AI206" s="42">
        <f t="shared" si="118"/>
        <v>2.5754248191342866E-2</v>
      </c>
      <c r="AJ206" s="33">
        <f t="shared" si="118"/>
        <v>2.6051195103472313E-2</v>
      </c>
      <c r="AK206" s="33" t="e">
        <f t="shared" si="118"/>
        <v>#DIV/0!</v>
      </c>
      <c r="AL206" s="41">
        <f t="shared" si="118"/>
        <v>1.4373122328946719E-2</v>
      </c>
      <c r="AM206" s="33"/>
      <c r="AN206" s="42">
        <f t="shared" si="119"/>
        <v>0</v>
      </c>
      <c r="AO206" s="33">
        <f t="shared" si="119"/>
        <v>0</v>
      </c>
      <c r="AP206" s="33" t="e">
        <f t="shared" si="119"/>
        <v>#DIV/0!</v>
      </c>
      <c r="AQ206" s="41">
        <f t="shared" si="119"/>
        <v>0</v>
      </c>
      <c r="AR206" s="23"/>
      <c r="AS206" s="56">
        <f t="shared" si="120"/>
        <v>0</v>
      </c>
      <c r="AT206" s="29">
        <f t="shared" si="121"/>
        <v>0</v>
      </c>
      <c r="AU206" s="29" t="e">
        <f t="shared" si="122"/>
        <v>#DIV/0!</v>
      </c>
      <c r="AV206" s="55">
        <f t="shared" si="123"/>
        <v>0</v>
      </c>
      <c r="AW206" s="23"/>
      <c r="AX206" s="42">
        <f t="shared" si="124"/>
        <v>1.1381125862396146E-2</v>
      </c>
      <c r="AY206" s="33">
        <f t="shared" si="125"/>
        <v>1.1678072774525594E-2</v>
      </c>
      <c r="AZ206" s="33" t="e">
        <f t="shared" si="126"/>
        <v>#DIV/0!</v>
      </c>
      <c r="BA206" s="54"/>
      <c r="BB206" s="23"/>
      <c r="BC206" s="42">
        <f>(O206-(MAX($O$3:O206)))/(MAX($O$3:O206))</f>
        <v>0</v>
      </c>
      <c r="BD206" s="33">
        <f>(P206-(MAX($P$3:P206)))/(MAX($P$3:P206))</f>
        <v>0</v>
      </c>
      <c r="BE206" s="33">
        <f>(Q206-(MAX($Q$3:Q206)))/(MAX($Q$3:Q206))</f>
        <v>-1</v>
      </c>
      <c r="BF206" s="41">
        <f>(R206-(MAX($R$3:R206)))/(MAX($R$3:R206))</f>
        <v>0</v>
      </c>
      <c r="BG206" s="23"/>
      <c r="BH206" s="42">
        <f t="shared" si="127"/>
        <v>0</v>
      </c>
      <c r="BI206" s="33">
        <f t="shared" si="128"/>
        <v>0</v>
      </c>
      <c r="BJ206" s="33">
        <f t="shared" si="134"/>
        <v>0</v>
      </c>
      <c r="BK206" s="41">
        <f t="shared" si="129"/>
        <v>0</v>
      </c>
      <c r="BL206" s="23"/>
      <c r="BM206" s="36">
        <f t="shared" si="113"/>
        <v>1833.1033587746813</v>
      </c>
      <c r="BN206" s="35">
        <f t="shared" si="113"/>
        <v>1891.4800144818462</v>
      </c>
      <c r="BO206" s="35" t="e">
        <f t="shared" si="113"/>
        <v>#DIV/0!</v>
      </c>
      <c r="BP206" s="37">
        <f t="shared" si="113"/>
        <v>1723.0144353408493</v>
      </c>
      <c r="BQ206" s="23"/>
      <c r="BR206" s="42">
        <f t="shared" si="130"/>
        <v>0</v>
      </c>
      <c r="BS206" s="33">
        <f t="shared" si="131"/>
        <v>0</v>
      </c>
      <c r="BT206" s="33">
        <f t="shared" si="135"/>
        <v>0</v>
      </c>
      <c r="BU206" s="41">
        <f t="shared" si="132"/>
        <v>0</v>
      </c>
      <c r="BV206" s="23"/>
      <c r="BW206" s="36">
        <f t="shared" si="114"/>
        <v>26.699951077890098</v>
      </c>
      <c r="BX206" s="35">
        <f t="shared" si="114"/>
        <v>26.991202449466858</v>
      </c>
      <c r="BY206" s="35">
        <f t="shared" si="114"/>
        <v>27.164588379482421</v>
      </c>
      <c r="BZ206" s="37">
        <f t="shared" si="114"/>
        <v>29.052571454572558</v>
      </c>
    </row>
    <row r="207" spans="8:78">
      <c r="H207" s="167">
        <f t="shared" si="133"/>
        <v>43708</v>
      </c>
      <c r="I207" s="60"/>
      <c r="J207" s="42">
        <f t="shared" si="112"/>
        <v>3.5873435491962091E-4</v>
      </c>
      <c r="K207" s="33">
        <f t="shared" si="112"/>
        <v>7.5405682572249333E-4</v>
      </c>
      <c r="L207" s="33" t="e">
        <f t="shared" si="112"/>
        <v>#DIV/0!</v>
      </c>
      <c r="M207" s="227">
        <v>-1.5841366088397368E-2</v>
      </c>
      <c r="N207" s="24"/>
      <c r="O207" s="235">
        <v>50222.29</v>
      </c>
      <c r="P207" s="242">
        <v>52422.82</v>
      </c>
      <c r="Q207" s="382"/>
      <c r="R207" s="353">
        <v>49973.11</v>
      </c>
      <c r="S207" s="24"/>
      <c r="T207" s="59">
        <f t="shared" si="115"/>
        <v>4.0222290000000003</v>
      </c>
      <c r="U207" s="58">
        <f t="shared" si="116"/>
        <v>4.2422820000000003</v>
      </c>
      <c r="V207" s="58">
        <f t="shared" si="116"/>
        <v>-1</v>
      </c>
      <c r="W207" s="57">
        <f t="shared" si="117"/>
        <v>3.9973109999999998</v>
      </c>
      <c r="X207" s="24"/>
      <c r="Y207" s="42"/>
      <c r="Z207" s="33"/>
      <c r="AA207" s="33"/>
      <c r="AB207" s="41"/>
      <c r="AC207" s="24"/>
      <c r="AD207" s="42"/>
      <c r="AE207" s="33"/>
      <c r="AF207" s="33"/>
      <c r="AG207" s="41"/>
      <c r="AH207" s="23"/>
      <c r="AI207" s="42">
        <f t="shared" si="118"/>
        <v>3.5873435491962091E-4</v>
      </c>
      <c r="AJ207" s="33">
        <f t="shared" si="118"/>
        <v>7.5405682572249333E-4</v>
      </c>
      <c r="AK207" s="33" t="e">
        <f t="shared" si="118"/>
        <v>#DIV/0!</v>
      </c>
      <c r="AL207" s="41">
        <f t="shared" si="118"/>
        <v>-1.5841366088397368E-2</v>
      </c>
      <c r="AM207" s="33"/>
      <c r="AN207" s="42">
        <f t="shared" si="119"/>
        <v>0</v>
      </c>
      <c r="AO207" s="33">
        <f t="shared" si="119"/>
        <v>0</v>
      </c>
      <c r="AP207" s="33" t="e">
        <f t="shared" si="119"/>
        <v>#DIV/0!</v>
      </c>
      <c r="AQ207" s="41">
        <f t="shared" si="119"/>
        <v>-1.5841366088397368E-2</v>
      </c>
      <c r="AR207" s="23"/>
      <c r="AS207" s="56">
        <f t="shared" si="120"/>
        <v>0</v>
      </c>
      <c r="AT207" s="29">
        <f t="shared" si="121"/>
        <v>0</v>
      </c>
      <c r="AU207" s="29" t="e">
        <f t="shared" si="122"/>
        <v>#DIV/0!</v>
      </c>
      <c r="AV207" s="55">
        <f t="shared" si="123"/>
        <v>2.5094887954662615</v>
      </c>
      <c r="AW207" s="23"/>
      <c r="AX207" s="42">
        <f t="shared" si="124"/>
        <v>1.6200100443316989E-2</v>
      </c>
      <c r="AY207" s="33">
        <f t="shared" si="125"/>
        <v>1.6595422914119862E-2</v>
      </c>
      <c r="AZ207" s="33" t="e">
        <f t="shared" si="126"/>
        <v>#DIV/0!</v>
      </c>
      <c r="BA207" s="54"/>
      <c r="BB207" s="23"/>
      <c r="BC207" s="42">
        <f>(O207-(MAX($O$3:O207)))/(MAX($O$3:O207))</f>
        <v>0</v>
      </c>
      <c r="BD207" s="33">
        <f>(P207-(MAX($P$3:P207)))/(MAX($P$3:P207))</f>
        <v>0</v>
      </c>
      <c r="BE207" s="33">
        <f>(Q207-(MAX($Q$3:Q207)))/(MAX($Q$3:Q207))</f>
        <v>-1</v>
      </c>
      <c r="BF207" s="41">
        <f>(R207-(MAX($R$3:R207)))/(MAX($R$3:R207))</f>
        <v>-1.5840302307481468E-2</v>
      </c>
      <c r="BG207" s="23"/>
      <c r="BH207" s="42">
        <f t="shared" si="127"/>
        <v>0</v>
      </c>
      <c r="BI207" s="33">
        <f t="shared" si="128"/>
        <v>0</v>
      </c>
      <c r="BJ207" s="33">
        <f t="shared" si="134"/>
        <v>0</v>
      </c>
      <c r="BK207" s="41">
        <f t="shared" si="129"/>
        <v>0</v>
      </c>
      <c r="BL207" s="23"/>
      <c r="BM207" s="36">
        <f t="shared" si="113"/>
        <v>1833.1033587746813</v>
      </c>
      <c r="BN207" s="35">
        <f t="shared" si="113"/>
        <v>1891.4800144818462</v>
      </c>
      <c r="BO207" s="35" t="e">
        <f t="shared" si="113"/>
        <v>#DIV/0!</v>
      </c>
      <c r="BP207" s="37">
        <f t="shared" si="113"/>
        <v>1723.0144353408493</v>
      </c>
      <c r="BQ207" s="23"/>
      <c r="BR207" s="42">
        <f t="shared" si="130"/>
        <v>0</v>
      </c>
      <c r="BS207" s="33">
        <f t="shared" si="131"/>
        <v>0</v>
      </c>
      <c r="BT207" s="33">
        <f t="shared" si="135"/>
        <v>0</v>
      </c>
      <c r="BU207" s="41">
        <f t="shared" si="132"/>
        <v>0</v>
      </c>
      <c r="BV207" s="23"/>
      <c r="BW207" s="36">
        <f t="shared" si="114"/>
        <v>26.699951077890098</v>
      </c>
      <c r="BX207" s="35">
        <f t="shared" si="114"/>
        <v>26.991202449466858</v>
      </c>
      <c r="BY207" s="35">
        <f t="shared" si="114"/>
        <v>27.164588379482421</v>
      </c>
      <c r="BZ207" s="37">
        <f t="shared" si="114"/>
        <v>29.052571454572558</v>
      </c>
    </row>
    <row r="208" spans="8:78" ht="15.75" thickBot="1">
      <c r="H208" s="179">
        <f t="shared" si="133"/>
        <v>43738</v>
      </c>
      <c r="I208" s="180"/>
      <c r="J208" s="181">
        <f t="shared" ref="J208:L223" si="136">O208/O207-1</f>
        <v>-6.4539072192844049E-3</v>
      </c>
      <c r="K208" s="182">
        <f t="shared" si="136"/>
        <v>-6.5309344289377069E-3</v>
      </c>
      <c r="L208" s="182" t="e">
        <f t="shared" si="136"/>
        <v>#DIV/0!</v>
      </c>
      <c r="M208" s="228">
        <v>1.8710697955149458E-2</v>
      </c>
      <c r="N208" s="177"/>
      <c r="O208" s="236">
        <v>49898.16</v>
      </c>
      <c r="P208" s="243">
        <v>52080.45</v>
      </c>
      <c r="Q208" s="383"/>
      <c r="R208" s="354">
        <v>50908.12</v>
      </c>
      <c r="S208" s="177"/>
      <c r="T208" s="184">
        <f t="shared" si="115"/>
        <v>3.9898160000000003</v>
      </c>
      <c r="U208" s="185">
        <f t="shared" si="116"/>
        <v>4.2080449999999994</v>
      </c>
      <c r="V208" s="185">
        <f t="shared" si="116"/>
        <v>-1</v>
      </c>
      <c r="W208" s="186">
        <f t="shared" si="117"/>
        <v>4.0908120000000006</v>
      </c>
      <c r="X208" s="177"/>
      <c r="Y208" s="181">
        <f>(O208-O205)/O205</f>
        <v>1.9499723866796669E-2</v>
      </c>
      <c r="Z208" s="182">
        <f>(P208-P205)/P205</f>
        <v>2.0118769944834095E-2</v>
      </c>
      <c r="AA208" s="182" t="e">
        <f>(Q208-Q205)/Q205</f>
        <v>#DIV/0!</v>
      </c>
      <c r="AB208" s="183">
        <f>(R208-R205)/R205</f>
        <v>1.6982700067921262E-2</v>
      </c>
      <c r="AC208" s="177"/>
      <c r="AD208" s="181"/>
      <c r="AE208" s="182"/>
      <c r="AF208" s="182"/>
      <c r="AG208" s="183"/>
      <c r="AH208" s="176"/>
      <c r="AI208" s="181">
        <f t="shared" si="118"/>
        <v>-6.4539072192844049E-3</v>
      </c>
      <c r="AJ208" s="182">
        <f t="shared" si="118"/>
        <v>-6.5309344289377069E-3</v>
      </c>
      <c r="AK208" s="182" t="e">
        <f t="shared" si="118"/>
        <v>#DIV/0!</v>
      </c>
      <c r="AL208" s="183">
        <f t="shared" si="118"/>
        <v>1.8710697955149458E-2</v>
      </c>
      <c r="AM208" s="182"/>
      <c r="AN208" s="181">
        <f t="shared" si="119"/>
        <v>-6.4539072192844049E-3</v>
      </c>
      <c r="AO208" s="182">
        <f t="shared" si="119"/>
        <v>-6.5309344289377069E-3</v>
      </c>
      <c r="AP208" s="182" t="e">
        <f t="shared" si="119"/>
        <v>#DIV/0!</v>
      </c>
      <c r="AQ208" s="183">
        <f t="shared" si="119"/>
        <v>0</v>
      </c>
      <c r="AR208" s="176"/>
      <c r="AS208" s="187">
        <f t="shared" si="120"/>
        <v>0.41652918395131361</v>
      </c>
      <c r="AT208" s="188">
        <f t="shared" si="121"/>
        <v>0.42653104515083889</v>
      </c>
      <c r="AU208" s="188" t="e">
        <f t="shared" si="122"/>
        <v>#DIV/0!</v>
      </c>
      <c r="AV208" s="189">
        <f t="shared" si="123"/>
        <v>0</v>
      </c>
      <c r="AW208" s="176"/>
      <c r="AX208" s="181">
        <f t="shared" si="124"/>
        <v>-2.5164605174433863E-2</v>
      </c>
      <c r="AY208" s="182">
        <f t="shared" si="125"/>
        <v>-2.5241632384087165E-2</v>
      </c>
      <c r="AZ208" s="182" t="e">
        <f t="shared" si="126"/>
        <v>#DIV/0!</v>
      </c>
      <c r="BA208" s="190"/>
      <c r="BB208" s="176"/>
      <c r="BC208" s="181">
        <f>(O208-(MAX($O$3:O208)))/(MAX($O$3:O208))</f>
        <v>-6.4539072192844526E-3</v>
      </c>
      <c r="BD208" s="182">
        <f>(P208-(MAX($P$3:P208)))/(MAX($P$3:P208))</f>
        <v>-6.5309344289376766E-3</v>
      </c>
      <c r="BE208" s="182">
        <f>(Q208-(MAX($Q$3:Q208)))/(MAX($Q$3:Q208))</f>
        <v>-1</v>
      </c>
      <c r="BF208" s="183">
        <f>(R208-(MAX($R$3:R208)))/(MAX($R$3:R208))</f>
        <v>0</v>
      </c>
      <c r="BG208" s="176"/>
      <c r="BH208" s="181">
        <f t="shared" si="127"/>
        <v>1.9499723866796669E-2</v>
      </c>
      <c r="BI208" s="182">
        <f t="shared" si="128"/>
        <v>2.0118769944834095E-2</v>
      </c>
      <c r="BJ208" s="182" t="e">
        <f t="shared" si="134"/>
        <v>#DIV/0!</v>
      </c>
      <c r="BK208" s="183">
        <f t="shared" si="129"/>
        <v>1.6982700067921262E-2</v>
      </c>
      <c r="BL208" s="176"/>
      <c r="BM208" s="191">
        <f t="shared" ref="BM208:BP223" si="137">BM207*(1+BH208)</f>
        <v>1868.8483680900852</v>
      </c>
      <c r="BN208" s="192">
        <f t="shared" si="137"/>
        <v>1929.534265748458</v>
      </c>
      <c r="BO208" s="192" t="e">
        <f t="shared" si="137"/>
        <v>#DIV/0!</v>
      </c>
      <c r="BP208" s="193">
        <f t="shared" si="137"/>
        <v>1752.2758727089417</v>
      </c>
      <c r="BQ208" s="176"/>
      <c r="BR208" s="181">
        <f t="shared" si="130"/>
        <v>0</v>
      </c>
      <c r="BS208" s="182">
        <f t="shared" si="131"/>
        <v>0</v>
      </c>
      <c r="BT208" s="182">
        <f t="shared" si="135"/>
        <v>0</v>
      </c>
      <c r="BU208" s="183">
        <f t="shared" si="132"/>
        <v>0</v>
      </c>
      <c r="BV208" s="176"/>
      <c r="BW208" s="191">
        <f t="shared" ref="BW208:BZ223" si="138">BW207*(1+BR208)</f>
        <v>26.699951077890098</v>
      </c>
      <c r="BX208" s="192">
        <f t="shared" si="138"/>
        <v>26.991202449466858</v>
      </c>
      <c r="BY208" s="192">
        <f t="shared" si="138"/>
        <v>27.164588379482421</v>
      </c>
      <c r="BZ208" s="193">
        <f t="shared" si="138"/>
        <v>29.052571454572558</v>
      </c>
    </row>
    <row r="209" spans="8:78" ht="15.75" thickTop="1">
      <c r="H209" s="167">
        <f t="shared" si="133"/>
        <v>43769</v>
      </c>
      <c r="I209" s="60"/>
      <c r="J209" s="42">
        <f t="shared" si="136"/>
        <v>2.7793409616707176E-2</v>
      </c>
      <c r="K209" s="33">
        <f t="shared" si="136"/>
        <v>2.8044112522069176E-2</v>
      </c>
      <c r="L209" s="33" t="e">
        <f t="shared" si="136"/>
        <v>#DIV/0!</v>
      </c>
      <c r="M209" s="227">
        <v>2.1658991543773043E-2</v>
      </c>
      <c r="N209" s="24"/>
      <c r="O209" s="396">
        <v>51285</v>
      </c>
      <c r="P209" s="394">
        <v>53541</v>
      </c>
      <c r="Q209" s="382"/>
      <c r="R209" s="392">
        <v>52011</v>
      </c>
      <c r="S209" s="24"/>
      <c r="T209" s="59">
        <f t="shared" si="115"/>
        <v>4.1284999999999998</v>
      </c>
      <c r="U209" s="58">
        <f t="shared" si="116"/>
        <v>4.3540999999999999</v>
      </c>
      <c r="V209" s="58">
        <f t="shared" si="116"/>
        <v>-1</v>
      </c>
      <c r="W209" s="57">
        <f t="shared" si="117"/>
        <v>4.2011000000000003</v>
      </c>
      <c r="X209" s="24"/>
      <c r="Y209" s="42"/>
      <c r="Z209" s="33"/>
      <c r="AA209" s="33"/>
      <c r="AB209" s="41"/>
      <c r="AC209" s="24"/>
      <c r="AD209" s="42"/>
      <c r="AE209" s="33"/>
      <c r="AF209" s="33"/>
      <c r="AG209" s="41"/>
      <c r="AH209" s="23"/>
      <c r="AI209" s="42">
        <f t="shared" si="118"/>
        <v>2.7793409616707176E-2</v>
      </c>
      <c r="AJ209" s="33">
        <f t="shared" si="118"/>
        <v>2.8044112522069176E-2</v>
      </c>
      <c r="AK209" s="33" t="e">
        <f t="shared" si="118"/>
        <v>#DIV/0!</v>
      </c>
      <c r="AL209" s="41">
        <f t="shared" si="118"/>
        <v>2.1658991543773043E-2</v>
      </c>
      <c r="AM209" s="33"/>
      <c r="AN209" s="42">
        <f t="shared" si="119"/>
        <v>0</v>
      </c>
      <c r="AO209" s="33">
        <f t="shared" si="119"/>
        <v>0</v>
      </c>
      <c r="AP209" s="33" t="e">
        <f t="shared" si="119"/>
        <v>#DIV/0!</v>
      </c>
      <c r="AQ209" s="41">
        <f t="shared" si="119"/>
        <v>0</v>
      </c>
      <c r="AR209" s="23"/>
      <c r="AS209" s="56">
        <f t="shared" si="120"/>
        <v>0</v>
      </c>
      <c r="AT209" s="29">
        <f t="shared" si="121"/>
        <v>0</v>
      </c>
      <c r="AU209" s="29" t="e">
        <f t="shared" si="122"/>
        <v>#DIV/0!</v>
      </c>
      <c r="AV209" s="55">
        <f t="shared" si="123"/>
        <v>0</v>
      </c>
      <c r="AW209" s="23"/>
      <c r="AX209" s="42">
        <f t="shared" si="124"/>
        <v>6.1344180729341335E-3</v>
      </c>
      <c r="AY209" s="33">
        <f t="shared" si="125"/>
        <v>6.3851209782961327E-3</v>
      </c>
      <c r="AZ209" s="33" t="e">
        <f t="shared" si="126"/>
        <v>#DIV/0!</v>
      </c>
      <c r="BA209" s="54"/>
      <c r="BB209" s="23"/>
      <c r="BC209" s="42">
        <f>(O209-(MAX($O$3:O209)))/(MAX($O$3:O209))</f>
        <v>0</v>
      </c>
      <c r="BD209" s="33">
        <f>(P209-(MAX($P$3:P209)))/(MAX($P$3:P209))</f>
        <v>0</v>
      </c>
      <c r="BE209" s="33">
        <f>(Q209-(MAX($Q$3:Q209)))/(MAX($Q$3:Q209))</f>
        <v>-1</v>
      </c>
      <c r="BF209" s="41">
        <f>(R209-(MAX($R$3:R209)))/(MAX($R$3:R209))</f>
        <v>0</v>
      </c>
      <c r="BG209" s="23"/>
      <c r="BH209" s="42">
        <f t="shared" si="127"/>
        <v>0</v>
      </c>
      <c r="BI209" s="33">
        <f t="shared" si="128"/>
        <v>0</v>
      </c>
      <c r="BJ209" s="33">
        <f t="shared" si="134"/>
        <v>0</v>
      </c>
      <c r="BK209" s="41">
        <f t="shared" si="129"/>
        <v>0</v>
      </c>
      <c r="BL209" s="23"/>
      <c r="BM209" s="36">
        <f t="shared" si="137"/>
        <v>1868.8483680900852</v>
      </c>
      <c r="BN209" s="35">
        <f t="shared" si="137"/>
        <v>1929.534265748458</v>
      </c>
      <c r="BO209" s="35" t="e">
        <f t="shared" si="137"/>
        <v>#DIV/0!</v>
      </c>
      <c r="BP209" s="37">
        <f t="shared" si="137"/>
        <v>1752.2758727089417</v>
      </c>
      <c r="BQ209" s="23"/>
      <c r="BR209" s="42">
        <f t="shared" si="130"/>
        <v>0</v>
      </c>
      <c r="BS209" s="33">
        <f t="shared" si="131"/>
        <v>0</v>
      </c>
      <c r="BT209" s="33">
        <f t="shared" si="135"/>
        <v>0</v>
      </c>
      <c r="BU209" s="41">
        <f t="shared" si="132"/>
        <v>0</v>
      </c>
      <c r="BV209" s="23"/>
      <c r="BW209" s="36">
        <f t="shared" si="138"/>
        <v>26.699951077890098</v>
      </c>
      <c r="BX209" s="35">
        <f t="shared" si="138"/>
        <v>26.991202449466858</v>
      </c>
      <c r="BY209" s="35">
        <f t="shared" si="138"/>
        <v>27.164588379482421</v>
      </c>
      <c r="BZ209" s="37">
        <f t="shared" si="138"/>
        <v>29.052571454572558</v>
      </c>
    </row>
    <row r="210" spans="8:78">
      <c r="H210" s="167">
        <f t="shared" si="133"/>
        <v>43799</v>
      </c>
      <c r="I210" s="60"/>
      <c r="J210" s="42">
        <f t="shared" si="136"/>
        <v>3.6872379838159386E-2</v>
      </c>
      <c r="K210" s="33">
        <f t="shared" si="136"/>
        <v>3.7149100689191528E-2</v>
      </c>
      <c r="L210" s="33" t="e">
        <f t="shared" si="136"/>
        <v>#DIV/0!</v>
      </c>
      <c r="M210" s="227">
        <v>3.6299039052051674E-2</v>
      </c>
      <c r="N210" s="24"/>
      <c r="O210" s="396">
        <v>53176</v>
      </c>
      <c r="P210" s="394">
        <v>55530</v>
      </c>
      <c r="Q210" s="382"/>
      <c r="R210" s="392">
        <v>53899</v>
      </c>
      <c r="S210" s="24"/>
      <c r="T210" s="59">
        <f t="shared" si="115"/>
        <v>4.3175999999999997</v>
      </c>
      <c r="U210" s="58">
        <f t="shared" si="116"/>
        <v>4.5529999999999999</v>
      </c>
      <c r="V210" s="58">
        <f t="shared" si="116"/>
        <v>-1</v>
      </c>
      <c r="W210" s="57">
        <f t="shared" si="117"/>
        <v>4.3898999999999999</v>
      </c>
      <c r="X210" s="24"/>
      <c r="Y210" s="42"/>
      <c r="Z210" s="33"/>
      <c r="AA210" s="33"/>
      <c r="AB210" s="41"/>
      <c r="AC210" s="24"/>
      <c r="AD210" s="42"/>
      <c r="AE210" s="33"/>
      <c r="AF210" s="33"/>
      <c r="AG210" s="41"/>
      <c r="AH210" s="23"/>
      <c r="AI210" s="42">
        <f t="shared" si="118"/>
        <v>3.6872379838159386E-2</v>
      </c>
      <c r="AJ210" s="33">
        <f t="shared" si="118"/>
        <v>3.7149100689191528E-2</v>
      </c>
      <c r="AK210" s="33" t="e">
        <f t="shared" si="118"/>
        <v>#DIV/0!</v>
      </c>
      <c r="AL210" s="41">
        <f t="shared" si="118"/>
        <v>3.6299039052051674E-2</v>
      </c>
      <c r="AM210" s="33"/>
      <c r="AN210" s="42">
        <f t="shared" si="119"/>
        <v>0</v>
      </c>
      <c r="AO210" s="33">
        <f t="shared" si="119"/>
        <v>0</v>
      </c>
      <c r="AP210" s="33" t="e">
        <f t="shared" si="119"/>
        <v>#DIV/0!</v>
      </c>
      <c r="AQ210" s="41">
        <f t="shared" si="119"/>
        <v>0</v>
      </c>
      <c r="AR210" s="23"/>
      <c r="AS210" s="56">
        <f t="shared" si="120"/>
        <v>0</v>
      </c>
      <c r="AT210" s="29">
        <f t="shared" si="121"/>
        <v>0</v>
      </c>
      <c r="AU210" s="29" t="e">
        <f t="shared" si="122"/>
        <v>#DIV/0!</v>
      </c>
      <c r="AV210" s="55">
        <f t="shared" si="123"/>
        <v>0</v>
      </c>
      <c r="AW210" s="23"/>
      <c r="AX210" s="42">
        <f t="shared" si="124"/>
        <v>5.7334078610771222E-4</v>
      </c>
      <c r="AY210" s="33">
        <f t="shared" si="125"/>
        <v>8.5006163713985394E-4</v>
      </c>
      <c r="AZ210" s="33" t="e">
        <f t="shared" si="126"/>
        <v>#DIV/0!</v>
      </c>
      <c r="BA210" s="54"/>
      <c r="BB210" s="23"/>
      <c r="BC210" s="42">
        <f>(O210-(MAX($O$3:O210)))/(MAX($O$3:O210))</f>
        <v>0</v>
      </c>
      <c r="BD210" s="33">
        <f>(P210-(MAX($P$3:P210)))/(MAX($P$3:P210))</f>
        <v>0</v>
      </c>
      <c r="BE210" s="33">
        <f>(Q210-(MAX($Q$3:Q210)))/(MAX($Q$3:Q210))</f>
        <v>-1</v>
      </c>
      <c r="BF210" s="41">
        <f>(R210-(MAX($R$3:R210)))/(MAX($R$3:R210))</f>
        <v>0</v>
      </c>
      <c r="BG210" s="23"/>
      <c r="BH210" s="42">
        <f t="shared" si="127"/>
        <v>0</v>
      </c>
      <c r="BI210" s="33">
        <f t="shared" si="128"/>
        <v>0</v>
      </c>
      <c r="BJ210" s="33">
        <f t="shared" si="134"/>
        <v>0</v>
      </c>
      <c r="BK210" s="41">
        <f t="shared" si="129"/>
        <v>0</v>
      </c>
      <c r="BL210" s="23"/>
      <c r="BM210" s="36">
        <f t="shared" si="137"/>
        <v>1868.8483680900852</v>
      </c>
      <c r="BN210" s="35">
        <f t="shared" si="137"/>
        <v>1929.534265748458</v>
      </c>
      <c r="BO210" s="35" t="e">
        <f t="shared" si="137"/>
        <v>#DIV/0!</v>
      </c>
      <c r="BP210" s="37">
        <f t="shared" si="137"/>
        <v>1752.2758727089417</v>
      </c>
      <c r="BQ210" s="23"/>
      <c r="BR210" s="42">
        <f t="shared" si="130"/>
        <v>0</v>
      </c>
      <c r="BS210" s="33">
        <f t="shared" si="131"/>
        <v>0</v>
      </c>
      <c r="BT210" s="33">
        <f t="shared" si="135"/>
        <v>0</v>
      </c>
      <c r="BU210" s="41">
        <f t="shared" si="132"/>
        <v>0</v>
      </c>
      <c r="BV210" s="23"/>
      <c r="BW210" s="36">
        <f t="shared" si="138"/>
        <v>26.699951077890098</v>
      </c>
      <c r="BX210" s="35">
        <f t="shared" si="138"/>
        <v>26.991202449466858</v>
      </c>
      <c r="BY210" s="35">
        <f t="shared" si="138"/>
        <v>27.164588379482421</v>
      </c>
      <c r="BZ210" s="37">
        <f t="shared" si="138"/>
        <v>29.052571454572558</v>
      </c>
    </row>
    <row r="211" spans="8:78" ht="15.75" thickBot="1">
      <c r="H211" s="179">
        <f t="shared" si="133"/>
        <v>43830</v>
      </c>
      <c r="I211" s="180"/>
      <c r="J211" s="181">
        <f t="shared" si="136"/>
        <v>2.9900707085903422E-2</v>
      </c>
      <c r="K211" s="182">
        <f t="shared" si="136"/>
        <v>3.0199891950297042E-2</v>
      </c>
      <c r="L211" s="182" t="e">
        <f t="shared" si="136"/>
        <v>#DIV/0!</v>
      </c>
      <c r="M211" s="228">
        <v>3.0182848232194415E-2</v>
      </c>
      <c r="N211" s="177"/>
      <c r="O211" s="397">
        <v>54766</v>
      </c>
      <c r="P211" s="395">
        <v>57207</v>
      </c>
      <c r="Q211" s="383"/>
      <c r="R211" s="393">
        <v>55525</v>
      </c>
      <c r="S211" s="177"/>
      <c r="T211" s="184">
        <f t="shared" si="115"/>
        <v>4.4766000000000004</v>
      </c>
      <c r="U211" s="185">
        <f t="shared" si="116"/>
        <v>4.7206999999999999</v>
      </c>
      <c r="V211" s="185">
        <f t="shared" si="116"/>
        <v>-1</v>
      </c>
      <c r="W211" s="186">
        <f t="shared" si="117"/>
        <v>4.5525000000000002</v>
      </c>
      <c r="X211" s="177"/>
      <c r="Y211" s="181">
        <f>(O211-O208)/O208</f>
        <v>9.7555501044527412E-2</v>
      </c>
      <c r="Z211" s="182">
        <f>(P211-P208)/P208</f>
        <v>9.843520937319096E-2</v>
      </c>
      <c r="AA211" s="182" t="e">
        <f>(Q211-Q208)/Q208</f>
        <v>#DIV/0!</v>
      </c>
      <c r="AB211" s="183">
        <f>(R211-R208)/R208</f>
        <v>9.0690443882036842E-2</v>
      </c>
      <c r="AC211" s="177"/>
      <c r="AD211" s="181"/>
      <c r="AE211" s="182"/>
      <c r="AF211" s="182"/>
      <c r="AG211" s="183"/>
      <c r="AH211" s="176"/>
      <c r="AI211" s="181">
        <f t="shared" si="118"/>
        <v>2.9900707085903422E-2</v>
      </c>
      <c r="AJ211" s="182">
        <f t="shared" si="118"/>
        <v>3.0199891950297042E-2</v>
      </c>
      <c r="AK211" s="182" t="e">
        <f t="shared" si="118"/>
        <v>#DIV/0!</v>
      </c>
      <c r="AL211" s="183">
        <f t="shared" si="118"/>
        <v>3.0182848232194415E-2</v>
      </c>
      <c r="AM211" s="182"/>
      <c r="AN211" s="181">
        <f t="shared" si="119"/>
        <v>0</v>
      </c>
      <c r="AO211" s="182">
        <f t="shared" si="119"/>
        <v>0</v>
      </c>
      <c r="AP211" s="182" t="e">
        <f t="shared" si="119"/>
        <v>#DIV/0!</v>
      </c>
      <c r="AQ211" s="183">
        <f t="shared" si="119"/>
        <v>0</v>
      </c>
      <c r="AR211" s="176"/>
      <c r="AS211" s="187">
        <f t="shared" si="120"/>
        <v>0</v>
      </c>
      <c r="AT211" s="188">
        <f t="shared" si="121"/>
        <v>0</v>
      </c>
      <c r="AU211" s="188" t="e">
        <f t="shared" si="122"/>
        <v>#DIV/0!</v>
      </c>
      <c r="AV211" s="189">
        <f t="shared" si="123"/>
        <v>0</v>
      </c>
      <c r="AW211" s="176"/>
      <c r="AX211" s="181">
        <f t="shared" si="124"/>
        <v>-2.8214114629099285E-4</v>
      </c>
      <c r="AY211" s="182">
        <f t="shared" si="125"/>
        <v>1.7043718102627281E-5</v>
      </c>
      <c r="AZ211" s="182" t="e">
        <f t="shared" si="126"/>
        <v>#DIV/0!</v>
      </c>
      <c r="BA211" s="190"/>
      <c r="BB211" s="176"/>
      <c r="BC211" s="181">
        <f>(O211-(MAX($O$3:O211)))/(MAX($O$3:O211))</f>
        <v>0</v>
      </c>
      <c r="BD211" s="182">
        <f>(P211-(MAX($P$3:P211)))/(MAX($P$3:P211))</f>
        <v>0</v>
      </c>
      <c r="BE211" s="182">
        <f>(Q211-(MAX($Q$3:Q211)))/(MAX($Q$3:Q211))</f>
        <v>-1</v>
      </c>
      <c r="BF211" s="183">
        <f>(R211-(MAX($R$3:R211)))/(MAX($R$3:R211))</f>
        <v>0</v>
      </c>
      <c r="BG211" s="176"/>
      <c r="BH211" s="181">
        <f t="shared" si="127"/>
        <v>9.7555501044527412E-2</v>
      </c>
      <c r="BI211" s="182">
        <f t="shared" si="128"/>
        <v>9.843520937319096E-2</v>
      </c>
      <c r="BJ211" s="182" t="e">
        <f t="shared" si="134"/>
        <v>#DIV/0!</v>
      </c>
      <c r="BK211" s="183">
        <f t="shared" si="129"/>
        <v>9.0690443882036842E-2</v>
      </c>
      <c r="BL211" s="176"/>
      <c r="BM211" s="191">
        <f t="shared" si="137"/>
        <v>2051.164807015361</v>
      </c>
      <c r="BN211" s="192">
        <f t="shared" si="137"/>
        <v>2119.4683751901539</v>
      </c>
      <c r="BO211" s="192" t="e">
        <f t="shared" si="137"/>
        <v>#DIV/0!</v>
      </c>
      <c r="BP211" s="193">
        <f t="shared" si="137"/>
        <v>1911.1905494086991</v>
      </c>
      <c r="BQ211" s="176"/>
      <c r="BR211" s="181">
        <f t="shared" si="130"/>
        <v>0</v>
      </c>
      <c r="BS211" s="182">
        <f t="shared" si="131"/>
        <v>0</v>
      </c>
      <c r="BT211" s="182">
        <f t="shared" si="135"/>
        <v>0</v>
      </c>
      <c r="BU211" s="183">
        <f t="shared" si="132"/>
        <v>0</v>
      </c>
      <c r="BV211" s="176"/>
      <c r="BW211" s="191">
        <f t="shared" si="138"/>
        <v>26.699951077890098</v>
      </c>
      <c r="BX211" s="192">
        <f t="shared" si="138"/>
        <v>26.991202449466858</v>
      </c>
      <c r="BY211" s="192">
        <f t="shared" si="138"/>
        <v>27.164588379482421</v>
      </c>
      <c r="BZ211" s="193">
        <f t="shared" si="138"/>
        <v>29.052571454572558</v>
      </c>
    </row>
    <row r="212" spans="8:78" ht="15.75" thickTop="1">
      <c r="H212" s="167">
        <f t="shared" si="133"/>
        <v>43861</v>
      </c>
      <c r="I212" s="60"/>
      <c r="J212" s="42">
        <f t="shared" si="136"/>
        <v>1.4881495818573676E-2</v>
      </c>
      <c r="K212" s="33">
        <f t="shared" si="136"/>
        <v>1.4998164560281024E-2</v>
      </c>
      <c r="L212" s="33" t="e">
        <f t="shared" si="136"/>
        <v>#DIV/0!</v>
      </c>
      <c r="M212" s="227">
        <v>-3.9215267403869269E-4</v>
      </c>
      <c r="N212" s="24"/>
      <c r="O212" s="396">
        <v>55581</v>
      </c>
      <c r="P212" s="394">
        <v>58065</v>
      </c>
      <c r="Q212" s="382"/>
      <c r="R212" s="392">
        <v>55504</v>
      </c>
      <c r="S212" s="24"/>
      <c r="T212" s="59">
        <f t="shared" si="115"/>
        <v>4.5580999999999996</v>
      </c>
      <c r="U212" s="58">
        <f t="shared" ref="U212:V226" si="139">(P212-$P$3)/$P$3</f>
        <v>4.8064999999999998</v>
      </c>
      <c r="V212" s="58">
        <f t="shared" si="139"/>
        <v>-1</v>
      </c>
      <c r="W212" s="57">
        <f t="shared" si="117"/>
        <v>4.5503999999999998</v>
      </c>
      <c r="X212" s="24"/>
      <c r="Y212" s="42"/>
      <c r="Z212" s="33"/>
      <c r="AA212" s="33"/>
      <c r="AB212" s="41"/>
      <c r="AC212" s="24"/>
      <c r="AD212" s="42"/>
      <c r="AE212" s="33"/>
      <c r="AF212" s="33"/>
      <c r="AG212" s="41"/>
      <c r="AH212" s="23"/>
      <c r="AI212" s="42">
        <f t="shared" ref="AI212:AL226" si="140">J212-0</f>
        <v>1.4881495818573676E-2</v>
      </c>
      <c r="AJ212" s="33">
        <f t="shared" si="140"/>
        <v>1.4998164560281024E-2</v>
      </c>
      <c r="AK212" s="33" t="e">
        <f t="shared" si="140"/>
        <v>#DIV/0!</v>
      </c>
      <c r="AL212" s="41">
        <f t="shared" si="140"/>
        <v>-3.9215267403869269E-4</v>
      </c>
      <c r="AM212" s="33"/>
      <c r="AN212" s="42">
        <f t="shared" ref="AN212:AQ226" si="141">IF(AI212&lt;0,AI212,0)</f>
        <v>0</v>
      </c>
      <c r="AO212" s="33">
        <f t="shared" si="141"/>
        <v>0</v>
      </c>
      <c r="AP212" s="33" t="e">
        <f t="shared" si="141"/>
        <v>#DIV/0!</v>
      </c>
      <c r="AQ212" s="41">
        <f t="shared" si="141"/>
        <v>-3.9215267403869269E-4</v>
      </c>
      <c r="AR212" s="23"/>
      <c r="AS212" s="56">
        <f t="shared" si="120"/>
        <v>0</v>
      </c>
      <c r="AT212" s="29">
        <f t="shared" si="121"/>
        <v>0</v>
      </c>
      <c r="AU212" s="29" t="e">
        <f t="shared" si="122"/>
        <v>#DIV/0!</v>
      </c>
      <c r="AV212" s="55">
        <f t="shared" si="123"/>
        <v>1.5378371975569717E-3</v>
      </c>
      <c r="AW212" s="23"/>
      <c r="AX212" s="42">
        <f t="shared" si="124"/>
        <v>1.5273648492612368E-2</v>
      </c>
      <c r="AY212" s="33">
        <f t="shared" si="125"/>
        <v>1.5390317234319717E-2</v>
      </c>
      <c r="AZ212" s="33" t="e">
        <f t="shared" si="126"/>
        <v>#DIV/0!</v>
      </c>
      <c r="BA212" s="54"/>
      <c r="BB212" s="23"/>
      <c r="BC212" s="42">
        <f>(O212-(MAX($O$3:O212)))/(MAX($O$3:O212))</f>
        <v>0</v>
      </c>
      <c r="BD212" s="33">
        <f>(P212-(MAX($P$3:P212)))/(MAX($P$3:P212))</f>
        <v>0</v>
      </c>
      <c r="BE212" s="33">
        <f>(Q212-(MAX($Q$3:Q212)))/(MAX($Q$3:Q212))</f>
        <v>-1</v>
      </c>
      <c r="BF212" s="41">
        <f>(R212-(MAX($R$3:R212)))/(MAX($R$3:R212))</f>
        <v>-3.7820801440792434E-4</v>
      </c>
      <c r="BG212" s="23"/>
      <c r="BH212" s="42">
        <f t="shared" si="127"/>
        <v>0</v>
      </c>
      <c r="BI212" s="33">
        <f t="shared" si="128"/>
        <v>0</v>
      </c>
      <c r="BJ212" s="33">
        <f t="shared" si="134"/>
        <v>0</v>
      </c>
      <c r="BK212" s="41">
        <f t="shared" si="129"/>
        <v>0</v>
      </c>
      <c r="BL212" s="23"/>
      <c r="BM212" s="36">
        <f t="shared" si="137"/>
        <v>2051.164807015361</v>
      </c>
      <c r="BN212" s="35">
        <f t="shared" si="137"/>
        <v>2119.4683751901539</v>
      </c>
      <c r="BO212" s="35" t="e">
        <f t="shared" si="137"/>
        <v>#DIV/0!</v>
      </c>
      <c r="BP212" s="37">
        <f t="shared" si="137"/>
        <v>1911.1905494086991</v>
      </c>
      <c r="BQ212" s="23"/>
      <c r="BR212" s="42">
        <f t="shared" si="130"/>
        <v>0</v>
      </c>
      <c r="BS212" s="33">
        <f t="shared" si="131"/>
        <v>0</v>
      </c>
      <c r="BT212" s="33">
        <f t="shared" si="135"/>
        <v>0</v>
      </c>
      <c r="BU212" s="41">
        <f t="shared" si="132"/>
        <v>0</v>
      </c>
      <c r="BV212" s="23"/>
      <c r="BW212" s="36">
        <f t="shared" si="138"/>
        <v>26.699951077890098</v>
      </c>
      <c r="BX212" s="35">
        <f t="shared" si="138"/>
        <v>26.991202449466858</v>
      </c>
      <c r="BY212" s="35">
        <f t="shared" si="138"/>
        <v>27.164588379482421</v>
      </c>
      <c r="BZ212" s="37">
        <f t="shared" si="138"/>
        <v>29.052571454572558</v>
      </c>
    </row>
    <row r="213" spans="8:78">
      <c r="H213" s="167">
        <f t="shared" si="133"/>
        <v>43890</v>
      </c>
      <c r="I213" s="60"/>
      <c r="J213" s="42">
        <f t="shared" si="136"/>
        <v>-6.6731437001853133E-2</v>
      </c>
      <c r="K213" s="33">
        <f t="shared" si="136"/>
        <v>-6.6425557564798066E-2</v>
      </c>
      <c r="L213" s="33" t="e">
        <f t="shared" si="136"/>
        <v>#DIV/0!</v>
      </c>
      <c r="M213" s="227">
        <v>-8.2318729964890869E-2</v>
      </c>
      <c r="N213" s="24"/>
      <c r="O213" s="396">
        <v>51872</v>
      </c>
      <c r="P213" s="394">
        <v>54208</v>
      </c>
      <c r="Q213" s="382"/>
      <c r="R213" s="392">
        <v>50935</v>
      </c>
      <c r="S213" s="24"/>
      <c r="T213" s="59">
        <f t="shared" si="115"/>
        <v>4.1871999999999998</v>
      </c>
      <c r="U213" s="58">
        <f t="shared" si="139"/>
        <v>4.4207999999999998</v>
      </c>
      <c r="V213" s="58">
        <f t="shared" si="139"/>
        <v>-1</v>
      </c>
      <c r="W213" s="57">
        <f t="shared" si="117"/>
        <v>4.0934999999999997</v>
      </c>
      <c r="X213" s="24"/>
      <c r="Y213" s="42"/>
      <c r="Z213" s="33"/>
      <c r="AA213" s="33"/>
      <c r="AB213" s="41"/>
      <c r="AC213" s="24"/>
      <c r="AD213" s="42"/>
      <c r="AE213" s="33"/>
      <c r="AF213" s="33"/>
      <c r="AG213" s="41"/>
      <c r="AH213" s="23"/>
      <c r="AI213" s="42">
        <f t="shared" si="140"/>
        <v>-6.6731437001853133E-2</v>
      </c>
      <c r="AJ213" s="33">
        <f t="shared" si="140"/>
        <v>-6.6425557564798066E-2</v>
      </c>
      <c r="AK213" s="33" t="e">
        <f t="shared" si="140"/>
        <v>#DIV/0!</v>
      </c>
      <c r="AL213" s="41">
        <f t="shared" si="140"/>
        <v>-8.2318729964890869E-2</v>
      </c>
      <c r="AM213" s="33"/>
      <c r="AN213" s="42">
        <f t="shared" si="141"/>
        <v>-6.6731437001853133E-2</v>
      </c>
      <c r="AO213" s="33">
        <f t="shared" si="141"/>
        <v>-6.6425557564798066E-2</v>
      </c>
      <c r="AP213" s="33" t="e">
        <f t="shared" si="141"/>
        <v>#DIV/0!</v>
      </c>
      <c r="AQ213" s="41">
        <f t="shared" si="141"/>
        <v>-8.2318729964890869E-2</v>
      </c>
      <c r="AR213" s="23"/>
      <c r="AS213" s="56">
        <f t="shared" si="120"/>
        <v>44.530846843322941</v>
      </c>
      <c r="AT213" s="29">
        <f t="shared" si="121"/>
        <v>44.123546977943015</v>
      </c>
      <c r="AU213" s="29" t="e">
        <f t="shared" si="122"/>
        <v>#DIV/0!</v>
      </c>
      <c r="AV213" s="55">
        <f t="shared" si="123"/>
        <v>67.763733030326236</v>
      </c>
      <c r="AW213" s="23"/>
      <c r="AX213" s="42">
        <f t="shared" si="124"/>
        <v>1.5587292963037735E-2</v>
      </c>
      <c r="AY213" s="33">
        <f t="shared" si="125"/>
        <v>1.5893172400092803E-2</v>
      </c>
      <c r="AZ213" s="33" t="e">
        <f t="shared" si="126"/>
        <v>#DIV/0!</v>
      </c>
      <c r="BA213" s="54"/>
      <c r="BB213" s="23"/>
      <c r="BC213" s="42">
        <f>(O213-(MAX($O$3:O213)))/(MAX($O$3:O213))</f>
        <v>-6.6731437001853147E-2</v>
      </c>
      <c r="BD213" s="33">
        <f>(P213-(MAX($P$3:P213)))/(MAX($P$3:P213))</f>
        <v>-6.6425557564798066E-2</v>
      </c>
      <c r="BE213" s="33">
        <f>(Q213-(MAX($Q$3:Q213)))/(MAX($Q$3:Q213))</f>
        <v>-1</v>
      </c>
      <c r="BF213" s="41">
        <f>(R213-(MAX($R$3:R213)))/(MAX($R$3:R213))</f>
        <v>-8.2665466006303465E-2</v>
      </c>
      <c r="BG213" s="23"/>
      <c r="BH213" s="42">
        <f t="shared" si="127"/>
        <v>0</v>
      </c>
      <c r="BI213" s="33">
        <f t="shared" si="128"/>
        <v>0</v>
      </c>
      <c r="BJ213" s="33">
        <f t="shared" si="134"/>
        <v>0</v>
      </c>
      <c r="BK213" s="41">
        <f t="shared" si="129"/>
        <v>0</v>
      </c>
      <c r="BL213" s="23"/>
      <c r="BM213" s="36">
        <f t="shared" si="137"/>
        <v>2051.164807015361</v>
      </c>
      <c r="BN213" s="35">
        <f t="shared" si="137"/>
        <v>2119.4683751901539</v>
      </c>
      <c r="BO213" s="35" t="e">
        <f t="shared" si="137"/>
        <v>#DIV/0!</v>
      </c>
      <c r="BP213" s="37">
        <f t="shared" si="137"/>
        <v>1911.1905494086991</v>
      </c>
      <c r="BQ213" s="23"/>
      <c r="BR213" s="42">
        <f t="shared" si="130"/>
        <v>0</v>
      </c>
      <c r="BS213" s="33">
        <f t="shared" si="131"/>
        <v>0</v>
      </c>
      <c r="BT213" s="33">
        <f t="shared" si="135"/>
        <v>0</v>
      </c>
      <c r="BU213" s="41">
        <f t="shared" si="132"/>
        <v>0</v>
      </c>
      <c r="BV213" s="23"/>
      <c r="BW213" s="36">
        <f t="shared" si="138"/>
        <v>26.699951077890098</v>
      </c>
      <c r="BX213" s="35">
        <f t="shared" si="138"/>
        <v>26.991202449466858</v>
      </c>
      <c r="BY213" s="35">
        <f t="shared" si="138"/>
        <v>27.164588379482421</v>
      </c>
      <c r="BZ213" s="37">
        <f t="shared" si="138"/>
        <v>29.052571454572558</v>
      </c>
    </row>
    <row r="214" spans="8:78" ht="15.75" thickBot="1">
      <c r="H214" s="179">
        <f t="shared" si="133"/>
        <v>43921</v>
      </c>
      <c r="I214" s="180"/>
      <c r="J214" s="181">
        <f t="shared" si="136"/>
        <v>-8.9990746452806913E-2</v>
      </c>
      <c r="K214" s="182">
        <f t="shared" si="136"/>
        <v>-8.9949822904368371E-2</v>
      </c>
      <c r="L214" s="182" t="e">
        <f t="shared" si="136"/>
        <v>#DIV/0!</v>
      </c>
      <c r="M214" s="228">
        <v>-0.12351353104680352</v>
      </c>
      <c r="N214" s="177"/>
      <c r="O214" s="397">
        <v>47204</v>
      </c>
      <c r="P214" s="395">
        <v>49332</v>
      </c>
      <c r="Q214" s="383"/>
      <c r="R214" s="393">
        <v>44644</v>
      </c>
      <c r="S214" s="177"/>
      <c r="T214" s="184">
        <f t="shared" si="115"/>
        <v>3.7204000000000002</v>
      </c>
      <c r="U214" s="185">
        <f t="shared" si="139"/>
        <v>3.9331999999999998</v>
      </c>
      <c r="V214" s="185">
        <f t="shared" si="139"/>
        <v>-1</v>
      </c>
      <c r="W214" s="186">
        <f t="shared" si="117"/>
        <v>3.4643999999999999</v>
      </c>
      <c r="X214" s="177"/>
      <c r="Y214" s="181">
        <f>(O214-O211)/O211</f>
        <v>-0.13807836979147647</v>
      </c>
      <c r="Z214" s="182">
        <f>(P214-P211)/P211</f>
        <v>-0.1376579789186638</v>
      </c>
      <c r="AA214" s="182" t="e">
        <f>(Q214-Q211)/Q211</f>
        <v>#DIV/0!</v>
      </c>
      <c r="AB214" s="183">
        <f>(R214-R211)/R211</f>
        <v>-0.1959657811796488</v>
      </c>
      <c r="AC214" s="177"/>
      <c r="AD214" s="181"/>
      <c r="AE214" s="182"/>
      <c r="AF214" s="182"/>
      <c r="AG214" s="183"/>
      <c r="AH214" s="176"/>
      <c r="AI214" s="181">
        <f t="shared" si="140"/>
        <v>-8.9990746452806913E-2</v>
      </c>
      <c r="AJ214" s="182">
        <f t="shared" si="140"/>
        <v>-8.9949822904368371E-2</v>
      </c>
      <c r="AK214" s="182" t="e">
        <f t="shared" si="140"/>
        <v>#DIV/0!</v>
      </c>
      <c r="AL214" s="183">
        <f t="shared" si="140"/>
        <v>-0.12351353104680352</v>
      </c>
      <c r="AM214" s="182"/>
      <c r="AN214" s="181">
        <f t="shared" si="141"/>
        <v>-8.9990746452806913E-2</v>
      </c>
      <c r="AO214" s="182">
        <f t="shared" si="141"/>
        <v>-8.9949822904368371E-2</v>
      </c>
      <c r="AP214" s="182" t="e">
        <f t="shared" si="141"/>
        <v>#DIV/0!</v>
      </c>
      <c r="AQ214" s="183">
        <f t="shared" si="141"/>
        <v>-0.12351353104680352</v>
      </c>
      <c r="AR214" s="176"/>
      <c r="AS214" s="187">
        <f t="shared" si="120"/>
        <v>80.983344471333794</v>
      </c>
      <c r="AT214" s="188">
        <f t="shared" si="121"/>
        <v>80.909706405272331</v>
      </c>
      <c r="AU214" s="188" t="e">
        <f t="shared" si="122"/>
        <v>#DIV/0!</v>
      </c>
      <c r="AV214" s="189">
        <f t="shared" si="123"/>
        <v>152.55592351649696</v>
      </c>
      <c r="AW214" s="176"/>
      <c r="AX214" s="181">
        <f t="shared" si="124"/>
        <v>3.3522784593996602E-2</v>
      </c>
      <c r="AY214" s="182">
        <f t="shared" si="125"/>
        <v>3.3563708142435145E-2</v>
      </c>
      <c r="AZ214" s="182" t="e">
        <f t="shared" si="126"/>
        <v>#DIV/0!</v>
      </c>
      <c r="BA214" s="190"/>
      <c r="BB214" s="176"/>
      <c r="BC214" s="181">
        <f>(O214-(MAX($O$3:O214)))/(MAX($O$3:O214))</f>
        <v>-0.15071697162699485</v>
      </c>
      <c r="BD214" s="182">
        <f>(P214-(MAX($P$3:P214)))/(MAX($P$3:P214))</f>
        <v>-0.1504004133298889</v>
      </c>
      <c r="BE214" s="182">
        <f>(Q214-(MAX($Q$3:Q214)))/(MAX($Q$3:Q214))</f>
        <v>-1</v>
      </c>
      <c r="BF214" s="183">
        <f>(R214-(MAX($R$3:R214)))/(MAX($R$3:R214))</f>
        <v>-0.1959657811796488</v>
      </c>
      <c r="BG214" s="176"/>
      <c r="BH214" s="181">
        <f t="shared" si="127"/>
        <v>0</v>
      </c>
      <c r="BI214" s="182">
        <f t="shared" si="128"/>
        <v>0</v>
      </c>
      <c r="BJ214" s="182">
        <f t="shared" si="134"/>
        <v>0</v>
      </c>
      <c r="BK214" s="183">
        <f t="shared" si="129"/>
        <v>0</v>
      </c>
      <c r="BL214" s="176"/>
      <c r="BM214" s="191">
        <f t="shared" si="137"/>
        <v>2051.164807015361</v>
      </c>
      <c r="BN214" s="192">
        <f t="shared" si="137"/>
        <v>2119.4683751901539</v>
      </c>
      <c r="BO214" s="192" t="e">
        <f t="shared" si="137"/>
        <v>#DIV/0!</v>
      </c>
      <c r="BP214" s="193">
        <f t="shared" si="137"/>
        <v>1911.1905494086991</v>
      </c>
      <c r="BQ214" s="176"/>
      <c r="BR214" s="181">
        <f t="shared" si="130"/>
        <v>-0.13807836979147647</v>
      </c>
      <c r="BS214" s="182">
        <f t="shared" si="131"/>
        <v>-0.1376579789186638</v>
      </c>
      <c r="BT214" s="182" t="e">
        <f t="shared" si="135"/>
        <v>#DIV/0!</v>
      </c>
      <c r="BU214" s="183">
        <f t="shared" si="132"/>
        <v>-0.1959657811796488</v>
      </c>
      <c r="BV214" s="176"/>
      <c r="BW214" s="191">
        <f t="shared" si="138"/>
        <v>23.01326535954286</v>
      </c>
      <c r="BX214" s="192">
        <f t="shared" si="138"/>
        <v>23.27564807168876</v>
      </c>
      <c r="BY214" s="192" t="e">
        <f t="shared" si="138"/>
        <v>#DIV/0!</v>
      </c>
      <c r="BZ214" s="193">
        <f t="shared" si="138"/>
        <v>23.35926159419968</v>
      </c>
    </row>
    <row r="215" spans="8:78" ht="15.75" thickTop="1">
      <c r="H215" s="167">
        <f t="shared" si="133"/>
        <v>43951</v>
      </c>
      <c r="I215" s="60"/>
      <c r="J215" s="42">
        <f t="shared" si="136"/>
        <v>0.13528514532666724</v>
      </c>
      <c r="K215" s="33">
        <f t="shared" si="136"/>
        <v>0.13579421065434194</v>
      </c>
      <c r="L215" s="33" t="e">
        <f t="shared" si="136"/>
        <v>#DIV/0!</v>
      </c>
      <c r="M215" s="227">
        <v>0.12819403324982925</v>
      </c>
      <c r="N215" s="24"/>
      <c r="O215" s="396">
        <v>53590</v>
      </c>
      <c r="P215" s="394">
        <v>56031</v>
      </c>
      <c r="Q215" s="511"/>
      <c r="R215" s="392">
        <v>50367</v>
      </c>
      <c r="S215" s="24"/>
      <c r="T215" s="59">
        <f t="shared" si="115"/>
        <v>4.359</v>
      </c>
      <c r="U215" s="58">
        <f t="shared" si="139"/>
        <v>4.6031000000000004</v>
      </c>
      <c r="V215" s="58">
        <f t="shared" si="139"/>
        <v>-1</v>
      </c>
      <c r="W215" s="57">
        <f t="shared" si="117"/>
        <v>4.0366999999999997</v>
      </c>
      <c r="X215" s="24"/>
      <c r="Y215" s="42"/>
      <c r="Z215" s="33"/>
      <c r="AA215" s="33"/>
      <c r="AB215" s="41"/>
      <c r="AC215" s="24"/>
      <c r="AD215" s="42"/>
      <c r="AE215" s="33"/>
      <c r="AF215" s="33"/>
      <c r="AG215" s="41"/>
      <c r="AH215" s="23"/>
      <c r="AI215" s="42">
        <f t="shared" si="140"/>
        <v>0.13528514532666724</v>
      </c>
      <c r="AJ215" s="33">
        <f t="shared" si="140"/>
        <v>0.13579421065434194</v>
      </c>
      <c r="AK215" s="33" t="e">
        <f t="shared" si="140"/>
        <v>#DIV/0!</v>
      </c>
      <c r="AL215" s="41">
        <f t="shared" si="140"/>
        <v>0.12819403324982925</v>
      </c>
      <c r="AM215" s="33"/>
      <c r="AN215" s="42">
        <f t="shared" si="141"/>
        <v>0</v>
      </c>
      <c r="AO215" s="33">
        <f t="shared" si="141"/>
        <v>0</v>
      </c>
      <c r="AP215" s="33" t="e">
        <f t="shared" si="141"/>
        <v>#DIV/0!</v>
      </c>
      <c r="AQ215" s="41">
        <f t="shared" si="141"/>
        <v>0</v>
      </c>
      <c r="AR215" s="23"/>
      <c r="AS215" s="56">
        <f t="shared" si="120"/>
        <v>0</v>
      </c>
      <c r="AT215" s="29">
        <f t="shared" si="121"/>
        <v>0</v>
      </c>
      <c r="AU215" s="29" t="e">
        <f t="shared" si="122"/>
        <v>#DIV/0!</v>
      </c>
      <c r="AV215" s="55">
        <f t="shared" si="123"/>
        <v>0</v>
      </c>
      <c r="AW215" s="23"/>
      <c r="AX215" s="42">
        <f t="shared" si="124"/>
        <v>7.0911120768379909E-3</v>
      </c>
      <c r="AY215" s="33">
        <f t="shared" si="125"/>
        <v>7.6001774045126869E-3</v>
      </c>
      <c r="AZ215" s="33" t="e">
        <f t="shared" si="126"/>
        <v>#DIV/0!</v>
      </c>
      <c r="BA215" s="54"/>
      <c r="BB215" s="23"/>
      <c r="BC215" s="42">
        <f>(O215-(MAX($O$3:O215)))/(MAX($O$3:O215))</f>
        <v>-3.5821593710080785E-2</v>
      </c>
      <c r="BD215" s="33">
        <f>(P215-(MAX($P$3:P215)))/(MAX($P$3:P215))</f>
        <v>-3.502970808576595E-2</v>
      </c>
      <c r="BE215" s="33">
        <f>(Q215-(MAX($Q$3:Q215)))/(MAX($Q$3:Q215))</f>
        <v>-1</v>
      </c>
      <c r="BF215" s="41">
        <f>(R215-(MAX($R$3:R215)))/(MAX($R$3:R215))</f>
        <v>-9.2895092300765425E-2</v>
      </c>
      <c r="BG215" s="23"/>
      <c r="BH215" s="42">
        <f t="shared" si="127"/>
        <v>0</v>
      </c>
      <c r="BI215" s="33">
        <f t="shared" si="128"/>
        <v>0</v>
      </c>
      <c r="BJ215" s="33">
        <f t="shared" si="134"/>
        <v>0</v>
      </c>
      <c r="BK215" s="41">
        <f t="shared" si="129"/>
        <v>0</v>
      </c>
      <c r="BL215" s="23"/>
      <c r="BM215" s="36">
        <f t="shared" si="137"/>
        <v>2051.164807015361</v>
      </c>
      <c r="BN215" s="35">
        <f t="shared" si="137"/>
        <v>2119.4683751901539</v>
      </c>
      <c r="BO215" s="35" t="e">
        <f t="shared" si="137"/>
        <v>#DIV/0!</v>
      </c>
      <c r="BP215" s="37">
        <f t="shared" si="137"/>
        <v>1911.1905494086991</v>
      </c>
      <c r="BQ215" s="23"/>
      <c r="BR215" s="42">
        <f t="shared" si="130"/>
        <v>0</v>
      </c>
      <c r="BS215" s="33">
        <f t="shared" si="131"/>
        <v>0</v>
      </c>
      <c r="BT215" s="33">
        <f t="shared" si="135"/>
        <v>0</v>
      </c>
      <c r="BU215" s="41">
        <f t="shared" si="132"/>
        <v>0</v>
      </c>
      <c r="BV215" s="23"/>
      <c r="BW215" s="36">
        <f t="shared" si="138"/>
        <v>23.01326535954286</v>
      </c>
      <c r="BX215" s="35">
        <f t="shared" si="138"/>
        <v>23.27564807168876</v>
      </c>
      <c r="BY215" s="35" t="e">
        <f t="shared" si="138"/>
        <v>#DIV/0!</v>
      </c>
      <c r="BZ215" s="37">
        <f t="shared" si="138"/>
        <v>23.35926159419968</v>
      </c>
    </row>
    <row r="216" spans="8:78">
      <c r="H216" s="167">
        <f t="shared" si="133"/>
        <v>43982</v>
      </c>
      <c r="I216" s="60"/>
      <c r="J216" s="42">
        <f t="shared" si="136"/>
        <v>8.7777570442246766E-2</v>
      </c>
      <c r="K216" s="33">
        <f t="shared" si="136"/>
        <v>8.7719298245614086E-2</v>
      </c>
      <c r="L216" s="33" t="e">
        <f t="shared" si="136"/>
        <v>#DIV/0!</v>
      </c>
      <c r="M216" s="227">
        <v>4.7627458500709929E-2</v>
      </c>
      <c r="N216" s="24"/>
      <c r="O216" s="396">
        <v>58294</v>
      </c>
      <c r="P216" s="394">
        <v>60946</v>
      </c>
      <c r="Q216" s="511"/>
      <c r="R216" s="392">
        <v>52766</v>
      </c>
      <c r="S216" s="24"/>
      <c r="T216" s="59">
        <f t="shared" si="115"/>
        <v>4.8293999999999997</v>
      </c>
      <c r="U216" s="58">
        <f t="shared" si="139"/>
        <v>5.0945999999999998</v>
      </c>
      <c r="V216" s="58">
        <f t="shared" si="139"/>
        <v>-1</v>
      </c>
      <c r="W216" s="57">
        <f t="shared" si="117"/>
        <v>4.2766000000000002</v>
      </c>
      <c r="X216" s="24"/>
      <c r="Y216" s="42"/>
      <c r="Z216" s="33"/>
      <c r="AA216" s="33"/>
      <c r="AB216" s="41"/>
      <c r="AC216" s="24"/>
      <c r="AD216" s="42"/>
      <c r="AE216" s="33"/>
      <c r="AF216" s="33"/>
      <c r="AG216" s="41"/>
      <c r="AH216" s="23"/>
      <c r="AI216" s="42">
        <f t="shared" si="140"/>
        <v>8.7777570442246766E-2</v>
      </c>
      <c r="AJ216" s="33">
        <f t="shared" si="140"/>
        <v>8.7719298245614086E-2</v>
      </c>
      <c r="AK216" s="33" t="e">
        <f t="shared" si="140"/>
        <v>#DIV/0!</v>
      </c>
      <c r="AL216" s="41">
        <f t="shared" si="140"/>
        <v>4.7627458500709929E-2</v>
      </c>
      <c r="AM216" s="33"/>
      <c r="AN216" s="42">
        <f t="shared" si="141"/>
        <v>0</v>
      </c>
      <c r="AO216" s="33">
        <f t="shared" si="141"/>
        <v>0</v>
      </c>
      <c r="AP216" s="33" t="e">
        <f t="shared" si="141"/>
        <v>#DIV/0!</v>
      </c>
      <c r="AQ216" s="41">
        <f t="shared" si="141"/>
        <v>0</v>
      </c>
      <c r="AR216" s="23"/>
      <c r="AS216" s="56">
        <f t="shared" si="120"/>
        <v>0</v>
      </c>
      <c r="AT216" s="29">
        <f t="shared" si="121"/>
        <v>0</v>
      </c>
      <c r="AU216" s="29" t="e">
        <f t="shared" si="122"/>
        <v>#DIV/0!</v>
      </c>
      <c r="AV216" s="55">
        <f t="shared" si="123"/>
        <v>0</v>
      </c>
      <c r="AW216" s="23"/>
      <c r="AX216" s="42">
        <f t="shared" si="124"/>
        <v>4.0150111941536837E-2</v>
      </c>
      <c r="AY216" s="33">
        <f t="shared" si="125"/>
        <v>4.0091839744904156E-2</v>
      </c>
      <c r="AZ216" s="33" t="e">
        <f t="shared" si="126"/>
        <v>#DIV/0!</v>
      </c>
      <c r="BA216" s="54"/>
      <c r="BB216" s="23"/>
      <c r="BC216" s="42">
        <f>(O216-(MAX($O$3:O216)))/(MAX($O$3:O216))</f>
        <v>0</v>
      </c>
      <c r="BD216" s="33">
        <f>(P216-(MAX($P$3:P216)))/(MAX($P$3:P216))</f>
        <v>0</v>
      </c>
      <c r="BE216" s="33">
        <f>(Q216-(MAX($Q$3:Q216)))/(MAX($Q$3:Q216))</f>
        <v>-1</v>
      </c>
      <c r="BF216" s="41">
        <f>(R216-(MAX($R$3:R216)))/(MAX($R$3:R216))</f>
        <v>-4.9689329131022066E-2</v>
      </c>
      <c r="BG216" s="23"/>
      <c r="BH216" s="42">
        <f t="shared" si="127"/>
        <v>0</v>
      </c>
      <c r="BI216" s="33">
        <f t="shared" si="128"/>
        <v>0</v>
      </c>
      <c r="BJ216" s="33">
        <f t="shared" si="134"/>
        <v>0</v>
      </c>
      <c r="BK216" s="41">
        <f t="shared" si="129"/>
        <v>0</v>
      </c>
      <c r="BL216" s="23"/>
      <c r="BM216" s="36">
        <f t="shared" si="137"/>
        <v>2051.164807015361</v>
      </c>
      <c r="BN216" s="35">
        <f t="shared" si="137"/>
        <v>2119.4683751901539</v>
      </c>
      <c r="BO216" s="35" t="e">
        <f t="shared" si="137"/>
        <v>#DIV/0!</v>
      </c>
      <c r="BP216" s="37">
        <f t="shared" si="137"/>
        <v>1911.1905494086991</v>
      </c>
      <c r="BQ216" s="23"/>
      <c r="BR216" s="42">
        <f t="shared" si="130"/>
        <v>0</v>
      </c>
      <c r="BS216" s="33">
        <f t="shared" si="131"/>
        <v>0</v>
      </c>
      <c r="BT216" s="33">
        <f t="shared" si="135"/>
        <v>0</v>
      </c>
      <c r="BU216" s="41">
        <f t="shared" si="132"/>
        <v>0</v>
      </c>
      <c r="BV216" s="23"/>
      <c r="BW216" s="36">
        <f t="shared" si="138"/>
        <v>23.01326535954286</v>
      </c>
      <c r="BX216" s="35">
        <f t="shared" si="138"/>
        <v>23.27564807168876</v>
      </c>
      <c r="BY216" s="35" t="e">
        <f t="shared" si="138"/>
        <v>#DIV/0!</v>
      </c>
      <c r="BZ216" s="37">
        <f t="shared" si="138"/>
        <v>23.35926159419968</v>
      </c>
    </row>
    <row r="217" spans="8:78" ht="15.75" thickBot="1">
      <c r="H217" s="179">
        <f t="shared" si="133"/>
        <v>44012</v>
      </c>
      <c r="I217" s="60"/>
      <c r="J217" s="181">
        <f t="shared" si="136"/>
        <v>6.1155522009126217E-2</v>
      </c>
      <c r="K217" s="182">
        <f t="shared" si="136"/>
        <v>6.1332983296688903E-2</v>
      </c>
      <c r="L217" s="182" t="e">
        <f t="shared" si="136"/>
        <v>#DIV/0!</v>
      </c>
      <c r="M217" s="227">
        <v>1.9888211104706066E-2</v>
      </c>
      <c r="N217" s="24"/>
      <c r="O217" s="397">
        <v>61859</v>
      </c>
      <c r="P217" s="395">
        <v>64684</v>
      </c>
      <c r="Q217" s="511"/>
      <c r="R217" s="393">
        <v>53815</v>
      </c>
      <c r="S217" s="24"/>
      <c r="T217" s="184">
        <f t="shared" si="115"/>
        <v>5.1859000000000002</v>
      </c>
      <c r="U217" s="185">
        <f t="shared" si="139"/>
        <v>5.4683999999999999</v>
      </c>
      <c r="V217" s="185">
        <f t="shared" si="139"/>
        <v>-1</v>
      </c>
      <c r="W217" s="186">
        <f t="shared" si="117"/>
        <v>4.3815</v>
      </c>
      <c r="X217" s="177"/>
      <c r="Y217" s="181">
        <f>(O217-O214)/O214</f>
        <v>0.31046097788323024</v>
      </c>
      <c r="Z217" s="182">
        <f>(P217-P214)/P214</f>
        <v>0.31119759993513341</v>
      </c>
      <c r="AA217" s="182" t="e">
        <f>(Q217-Q214)/Q214</f>
        <v>#DIV/0!</v>
      </c>
      <c r="AB217" s="183">
        <f>(R217-R214)/R214</f>
        <v>0.20542514111638743</v>
      </c>
      <c r="AC217" s="177"/>
      <c r="AD217" s="181"/>
      <c r="AE217" s="182"/>
      <c r="AF217" s="182"/>
      <c r="AG217" s="183"/>
      <c r="AH217" s="176"/>
      <c r="AI217" s="181">
        <f t="shared" si="140"/>
        <v>6.1155522009126217E-2</v>
      </c>
      <c r="AJ217" s="182">
        <f t="shared" si="140"/>
        <v>6.1332983296688903E-2</v>
      </c>
      <c r="AK217" s="182" t="e">
        <f t="shared" si="140"/>
        <v>#DIV/0!</v>
      </c>
      <c r="AL217" s="183">
        <f t="shared" si="140"/>
        <v>1.9888211104706066E-2</v>
      </c>
      <c r="AM217" s="182"/>
      <c r="AN217" s="181">
        <f t="shared" si="141"/>
        <v>0</v>
      </c>
      <c r="AO217" s="182">
        <f t="shared" si="141"/>
        <v>0</v>
      </c>
      <c r="AP217" s="182" t="e">
        <f t="shared" si="141"/>
        <v>#DIV/0!</v>
      </c>
      <c r="AQ217" s="183">
        <f t="shared" si="141"/>
        <v>0</v>
      </c>
      <c r="AR217" s="176"/>
      <c r="AS217" s="187">
        <f t="shared" si="120"/>
        <v>0</v>
      </c>
      <c r="AT217" s="188">
        <f t="shared" si="121"/>
        <v>0</v>
      </c>
      <c r="AU217" s="188" t="e">
        <f t="shared" si="122"/>
        <v>#DIV/0!</v>
      </c>
      <c r="AV217" s="189">
        <f t="shared" si="123"/>
        <v>0</v>
      </c>
      <c r="AW217" s="176"/>
      <c r="AX217" s="181">
        <f t="shared" si="124"/>
        <v>4.1267310904420151E-2</v>
      </c>
      <c r="AY217" s="182">
        <f t="shared" si="125"/>
        <v>4.1444772191982837E-2</v>
      </c>
      <c r="AZ217" s="182" t="e">
        <f t="shared" si="126"/>
        <v>#DIV/0!</v>
      </c>
      <c r="BA217" s="190"/>
      <c r="BB217" s="176"/>
      <c r="BC217" s="181">
        <f>(O217-(MAX($O$3:O217)))/(MAX($O$3:O217))</f>
        <v>0</v>
      </c>
      <c r="BD217" s="182">
        <f>(P217-(MAX($P$3:P217)))/(MAX($P$3:P217))</f>
        <v>0</v>
      </c>
      <c r="BE217" s="182">
        <f>(Q217-(MAX($Q$3:Q217)))/(MAX($Q$3:Q217))</f>
        <v>-1</v>
      </c>
      <c r="BF217" s="183">
        <f>(R217-(MAX($R$3:R217)))/(MAX($R$3:R217))</f>
        <v>-3.079693831607384E-2</v>
      </c>
      <c r="BG217" s="176"/>
      <c r="BH217" s="181">
        <f t="shared" si="127"/>
        <v>0.31046097788323024</v>
      </c>
      <c r="BI217" s="182">
        <f t="shared" si="128"/>
        <v>0.31119759993513341</v>
      </c>
      <c r="BJ217" s="182" t="e">
        <f t="shared" si="134"/>
        <v>#DIV/0!</v>
      </c>
      <c r="BK217" s="183">
        <f t="shared" si="129"/>
        <v>0.20542514111638743</v>
      </c>
      <c r="BL217" s="176"/>
      <c r="BM217" s="191">
        <f t="shared" si="137"/>
        <v>2687.9714388010175</v>
      </c>
      <c r="BN217" s="192">
        <f t="shared" si="137"/>
        <v>2779.0418466877468</v>
      </c>
      <c r="BO217" s="192" t="e">
        <f t="shared" si="137"/>
        <v>#DIV/0!</v>
      </c>
      <c r="BP217" s="193">
        <f t="shared" si="137"/>
        <v>2303.7971377212871</v>
      </c>
      <c r="BQ217" s="176"/>
      <c r="BR217" s="181">
        <f t="shared" si="130"/>
        <v>0</v>
      </c>
      <c r="BS217" s="182">
        <f t="shared" si="131"/>
        <v>0</v>
      </c>
      <c r="BT217" s="182">
        <f t="shared" si="135"/>
        <v>0</v>
      </c>
      <c r="BU217" s="183">
        <f t="shared" si="132"/>
        <v>0</v>
      </c>
      <c r="BV217" s="176"/>
      <c r="BW217" s="191">
        <f t="shared" si="138"/>
        <v>23.01326535954286</v>
      </c>
      <c r="BX217" s="192">
        <f t="shared" si="138"/>
        <v>23.27564807168876</v>
      </c>
      <c r="BY217" s="192" t="e">
        <f t="shared" si="138"/>
        <v>#DIV/0!</v>
      </c>
      <c r="BZ217" s="193">
        <f t="shared" si="138"/>
        <v>23.35926159419968</v>
      </c>
    </row>
    <row r="218" spans="8:78" ht="15.75" thickTop="1">
      <c r="H218" s="167">
        <f t="shared" si="133"/>
        <v>44043</v>
      </c>
      <c r="I218" s="60"/>
      <c r="J218" s="42">
        <f t="shared" si="136"/>
        <v>7.6334890638387387E-2</v>
      </c>
      <c r="K218" s="33">
        <f t="shared" si="136"/>
        <v>7.6804155587162137E-2</v>
      </c>
      <c r="L218" s="33" t="e">
        <f t="shared" si="136"/>
        <v>#DIV/0!</v>
      </c>
      <c r="M218" s="227">
        <v>5.6385171143966906E-2</v>
      </c>
      <c r="N218" s="24"/>
      <c r="O218" s="396">
        <v>66581</v>
      </c>
      <c r="P218" s="394">
        <v>69652</v>
      </c>
      <c r="Q218" s="382"/>
      <c r="R218" s="392">
        <v>56849.20913079389</v>
      </c>
      <c r="S218" s="24"/>
      <c r="T218" s="59">
        <f t="shared" si="115"/>
        <v>5.6581000000000001</v>
      </c>
      <c r="U218" s="58">
        <f t="shared" si="139"/>
        <v>5.9652000000000003</v>
      </c>
      <c r="V218" s="58">
        <f t="shared" si="139"/>
        <v>-1</v>
      </c>
      <c r="W218" s="57">
        <f t="shared" si="117"/>
        <v>4.684920913079389</v>
      </c>
      <c r="X218" s="24"/>
      <c r="Y218" s="42"/>
      <c r="Z218" s="33"/>
      <c r="AA218" s="33"/>
      <c r="AB218" s="41"/>
      <c r="AC218" s="24"/>
      <c r="AD218" s="42"/>
      <c r="AE218" s="33"/>
      <c r="AF218" s="33"/>
      <c r="AG218" s="41"/>
      <c r="AH218" s="23"/>
      <c r="AI218" s="42">
        <f t="shared" si="140"/>
        <v>7.6334890638387387E-2</v>
      </c>
      <c r="AJ218" s="33">
        <f t="shared" si="140"/>
        <v>7.6804155587162137E-2</v>
      </c>
      <c r="AK218" s="33" t="e">
        <f t="shared" si="140"/>
        <v>#DIV/0!</v>
      </c>
      <c r="AL218" s="41">
        <f t="shared" si="140"/>
        <v>5.6385171143966906E-2</v>
      </c>
      <c r="AM218" s="33"/>
      <c r="AN218" s="42">
        <f t="shared" si="141"/>
        <v>0</v>
      </c>
      <c r="AO218" s="33">
        <f t="shared" si="141"/>
        <v>0</v>
      </c>
      <c r="AP218" s="33" t="e">
        <f t="shared" si="141"/>
        <v>#DIV/0!</v>
      </c>
      <c r="AQ218" s="41">
        <f t="shared" si="141"/>
        <v>0</v>
      </c>
      <c r="AR218" s="23"/>
      <c r="AS218" s="56">
        <f t="shared" si="120"/>
        <v>0</v>
      </c>
      <c r="AT218" s="29">
        <f t="shared" si="121"/>
        <v>0</v>
      </c>
      <c r="AU218" s="29" t="e">
        <f t="shared" si="122"/>
        <v>#DIV/0!</v>
      </c>
      <c r="AV218" s="55">
        <f t="shared" si="123"/>
        <v>0</v>
      </c>
      <c r="AW218" s="23"/>
      <c r="AX218" s="42">
        <f t="shared" si="124"/>
        <v>1.9949719494420481E-2</v>
      </c>
      <c r="AY218" s="33">
        <f t="shared" si="125"/>
        <v>2.0418984443195232E-2</v>
      </c>
      <c r="AZ218" s="33" t="e">
        <f t="shared" si="126"/>
        <v>#DIV/0!</v>
      </c>
      <c r="BA218" s="54"/>
      <c r="BB218" s="23"/>
      <c r="BC218" s="42">
        <f>(O218-(MAX($O$3:O218)))/(MAX($O$3:O218))</f>
        <v>0</v>
      </c>
      <c r="BD218" s="33">
        <f>(P218-(MAX($P$3:P218)))/(MAX($P$3:P218))</f>
        <v>0</v>
      </c>
      <c r="BE218" s="33">
        <f>(Q218-(MAX($Q$3:Q218)))/(MAX($Q$3:Q218))</f>
        <v>-1</v>
      </c>
      <c r="BF218" s="41">
        <f>(R218-(MAX($R$3:R218)))/(MAX($R$3:R218))</f>
        <v>0</v>
      </c>
      <c r="BG218" s="23"/>
      <c r="BH218" s="42">
        <f t="shared" si="127"/>
        <v>0</v>
      </c>
      <c r="BI218" s="33">
        <f t="shared" si="128"/>
        <v>0</v>
      </c>
      <c r="BJ218" s="33">
        <f t="shared" si="134"/>
        <v>0</v>
      </c>
      <c r="BK218" s="41">
        <f t="shared" si="129"/>
        <v>0</v>
      </c>
      <c r="BL218" s="23"/>
      <c r="BM218" s="36">
        <f t="shared" si="137"/>
        <v>2687.9714388010175</v>
      </c>
      <c r="BN218" s="35">
        <f t="shared" si="137"/>
        <v>2779.0418466877468</v>
      </c>
      <c r="BO218" s="35" t="e">
        <f t="shared" si="137"/>
        <v>#DIV/0!</v>
      </c>
      <c r="BP218" s="37">
        <f t="shared" si="137"/>
        <v>2303.7971377212871</v>
      </c>
      <c r="BQ218" s="23"/>
      <c r="BR218" s="42">
        <f t="shared" si="130"/>
        <v>0</v>
      </c>
      <c r="BS218" s="33">
        <f t="shared" si="131"/>
        <v>0</v>
      </c>
      <c r="BT218" s="33">
        <f t="shared" si="135"/>
        <v>0</v>
      </c>
      <c r="BU218" s="41">
        <f t="shared" si="132"/>
        <v>0</v>
      </c>
      <c r="BV218" s="23"/>
      <c r="BW218" s="36">
        <f t="shared" si="138"/>
        <v>23.01326535954286</v>
      </c>
      <c r="BX218" s="35">
        <f t="shared" si="138"/>
        <v>23.27564807168876</v>
      </c>
      <c r="BY218" s="35" t="e">
        <f t="shared" si="138"/>
        <v>#DIV/0!</v>
      </c>
      <c r="BZ218" s="37">
        <f t="shared" si="138"/>
        <v>23.35926159419968</v>
      </c>
    </row>
    <row r="219" spans="8:78">
      <c r="H219" s="167">
        <f t="shared" si="133"/>
        <v>44074</v>
      </c>
      <c r="I219" s="60"/>
      <c r="J219" s="42">
        <f t="shared" si="136"/>
        <v>8.1254411919316372E-2</v>
      </c>
      <c r="K219" s="33">
        <f t="shared" si="136"/>
        <v>8.1375983460632906E-2</v>
      </c>
      <c r="L219" s="33" t="e">
        <f t="shared" si="136"/>
        <v>#DIV/0!</v>
      </c>
      <c r="M219" s="227">
        <v>7.1879829682211405E-2</v>
      </c>
      <c r="N219" s="24"/>
      <c r="O219" s="396">
        <v>71991</v>
      </c>
      <c r="P219" s="394">
        <v>75320</v>
      </c>
      <c r="Q219" s="382"/>
      <c r="R219" s="392">
        <v>60935.520600683769</v>
      </c>
      <c r="S219" s="24"/>
      <c r="T219" s="59">
        <f t="shared" si="115"/>
        <v>6.1990999999999996</v>
      </c>
      <c r="U219" s="58">
        <f t="shared" si="139"/>
        <v>6.532</v>
      </c>
      <c r="V219" s="58">
        <f t="shared" si="139"/>
        <v>-1</v>
      </c>
      <c r="W219" s="57">
        <f t="shared" si="117"/>
        <v>5.0935520600683768</v>
      </c>
      <c r="X219" s="24"/>
      <c r="Y219" s="42"/>
      <c r="Z219" s="33"/>
      <c r="AA219" s="33"/>
      <c r="AB219" s="41"/>
      <c r="AC219" s="24"/>
      <c r="AD219" s="42"/>
      <c r="AE219" s="33"/>
      <c r="AF219" s="33"/>
      <c r="AG219" s="41"/>
      <c r="AH219" s="23"/>
      <c r="AI219" s="42">
        <f t="shared" si="140"/>
        <v>8.1254411919316372E-2</v>
      </c>
      <c r="AJ219" s="33">
        <f t="shared" si="140"/>
        <v>8.1375983460632906E-2</v>
      </c>
      <c r="AK219" s="33" t="e">
        <f t="shared" si="140"/>
        <v>#DIV/0!</v>
      </c>
      <c r="AL219" s="41">
        <f t="shared" si="140"/>
        <v>7.1879829682211405E-2</v>
      </c>
      <c r="AM219" s="33"/>
      <c r="AN219" s="42">
        <f t="shared" si="141"/>
        <v>0</v>
      </c>
      <c r="AO219" s="33">
        <f t="shared" si="141"/>
        <v>0</v>
      </c>
      <c r="AP219" s="33" t="e">
        <f t="shared" si="141"/>
        <v>#DIV/0!</v>
      </c>
      <c r="AQ219" s="41">
        <f t="shared" si="141"/>
        <v>0</v>
      </c>
      <c r="AR219" s="23"/>
      <c r="AS219" s="56">
        <f t="shared" si="120"/>
        <v>0</v>
      </c>
      <c r="AT219" s="29">
        <f t="shared" si="121"/>
        <v>0</v>
      </c>
      <c r="AU219" s="29" t="e">
        <f t="shared" si="122"/>
        <v>#DIV/0!</v>
      </c>
      <c r="AV219" s="55">
        <f t="shared" si="123"/>
        <v>0</v>
      </c>
      <c r="AW219" s="23"/>
      <c r="AX219" s="42">
        <f t="shared" si="124"/>
        <v>9.374582237104967E-3</v>
      </c>
      <c r="AY219" s="33">
        <f t="shared" si="125"/>
        <v>9.4961537784215011E-3</v>
      </c>
      <c r="AZ219" s="33" t="e">
        <f t="shared" si="126"/>
        <v>#DIV/0!</v>
      </c>
      <c r="BA219" s="54"/>
      <c r="BB219" s="23"/>
      <c r="BC219" s="42">
        <f>(O219-(MAX($O$3:O219)))/(MAX($O$3:O219))</f>
        <v>0</v>
      </c>
      <c r="BD219" s="33">
        <f>(P219-(MAX($P$3:P219)))/(MAX($P$3:P219))</f>
        <v>0</v>
      </c>
      <c r="BE219" s="33">
        <f>(Q219-(MAX($Q$3:Q219)))/(MAX($Q$3:Q219))</f>
        <v>-1</v>
      </c>
      <c r="BF219" s="41">
        <f>(R219-(MAX($R$3:R219)))/(MAX($R$3:R219))</f>
        <v>0</v>
      </c>
      <c r="BG219" s="23"/>
      <c r="BH219" s="42">
        <f t="shared" si="127"/>
        <v>0</v>
      </c>
      <c r="BI219" s="33">
        <f t="shared" si="128"/>
        <v>0</v>
      </c>
      <c r="BJ219" s="33">
        <f t="shared" si="134"/>
        <v>0</v>
      </c>
      <c r="BK219" s="41">
        <f t="shared" si="129"/>
        <v>0</v>
      </c>
      <c r="BL219" s="23"/>
      <c r="BM219" s="36">
        <f t="shared" si="137"/>
        <v>2687.9714388010175</v>
      </c>
      <c r="BN219" s="35">
        <f t="shared" si="137"/>
        <v>2779.0418466877468</v>
      </c>
      <c r="BO219" s="35" t="e">
        <f t="shared" si="137"/>
        <v>#DIV/0!</v>
      </c>
      <c r="BP219" s="37">
        <f t="shared" si="137"/>
        <v>2303.7971377212871</v>
      </c>
      <c r="BQ219" s="23"/>
      <c r="BR219" s="42">
        <f t="shared" si="130"/>
        <v>0</v>
      </c>
      <c r="BS219" s="33">
        <f t="shared" si="131"/>
        <v>0</v>
      </c>
      <c r="BT219" s="33">
        <f t="shared" si="135"/>
        <v>0</v>
      </c>
      <c r="BU219" s="41">
        <f t="shared" si="132"/>
        <v>0</v>
      </c>
      <c r="BV219" s="23"/>
      <c r="BW219" s="36">
        <f t="shared" si="138"/>
        <v>23.01326535954286</v>
      </c>
      <c r="BX219" s="35">
        <f t="shared" si="138"/>
        <v>23.27564807168876</v>
      </c>
      <c r="BY219" s="35" t="e">
        <f t="shared" si="138"/>
        <v>#DIV/0!</v>
      </c>
      <c r="BZ219" s="37">
        <f t="shared" si="138"/>
        <v>23.35926159419968</v>
      </c>
    </row>
    <row r="220" spans="8:78" ht="15.75" thickBot="1">
      <c r="H220" s="167">
        <f t="shared" si="133"/>
        <v>44104</v>
      </c>
      <c r="I220" s="60"/>
      <c r="J220" s="42">
        <f t="shared" si="136"/>
        <v>-1.6599297134364033E-2</v>
      </c>
      <c r="K220" s="33">
        <f t="shared" si="136"/>
        <v>-1.6317047265002604E-2</v>
      </c>
      <c r="L220" s="33" t="e">
        <f t="shared" si="136"/>
        <v>#DIV/0!</v>
      </c>
      <c r="M220" s="227">
        <v>-3.7997194147475488E-2</v>
      </c>
      <c r="N220" s="24"/>
      <c r="O220" s="397">
        <v>70796</v>
      </c>
      <c r="P220" s="395">
        <v>74091</v>
      </c>
      <c r="Q220" s="383"/>
      <c r="R220" s="393">
        <v>58620.141793942093</v>
      </c>
      <c r="S220" s="24"/>
      <c r="T220" s="59">
        <f t="shared" si="115"/>
        <v>6.0796000000000001</v>
      </c>
      <c r="U220" s="58">
        <f t="shared" si="139"/>
        <v>6.4090999999999996</v>
      </c>
      <c r="V220" s="58">
        <f t="shared" si="139"/>
        <v>-1</v>
      </c>
      <c r="W220" s="57">
        <f t="shared" si="117"/>
        <v>4.8620141793942091</v>
      </c>
      <c r="X220" s="24"/>
      <c r="Y220" s="181">
        <f>(O220-O217)/O217</f>
        <v>0.14447372249793886</v>
      </c>
      <c r="Z220" s="182">
        <f t="shared" ref="Z220:AB220" si="142">(P220-P217)/P217</f>
        <v>0.14543009090346917</v>
      </c>
      <c r="AA220" s="182" t="e">
        <f t="shared" si="142"/>
        <v>#DIV/0!</v>
      </c>
      <c r="AB220" s="183">
        <f t="shared" si="142"/>
        <v>8.9290008249411759E-2</v>
      </c>
      <c r="AC220" s="24"/>
      <c r="AD220" s="42"/>
      <c r="AE220" s="33"/>
      <c r="AF220" s="33"/>
      <c r="AG220" s="41"/>
      <c r="AH220" s="23"/>
      <c r="AI220" s="42">
        <f t="shared" si="140"/>
        <v>-1.6599297134364033E-2</v>
      </c>
      <c r="AJ220" s="33">
        <f t="shared" si="140"/>
        <v>-1.6317047265002604E-2</v>
      </c>
      <c r="AK220" s="33" t="e">
        <f t="shared" si="140"/>
        <v>#DIV/0!</v>
      </c>
      <c r="AL220" s="41">
        <f t="shared" si="140"/>
        <v>-3.7997194147475488E-2</v>
      </c>
      <c r="AM220" s="33"/>
      <c r="AN220" s="42">
        <f t="shared" si="141"/>
        <v>-1.6599297134364033E-2</v>
      </c>
      <c r="AO220" s="33">
        <f t="shared" si="141"/>
        <v>-1.6317047265002604E-2</v>
      </c>
      <c r="AP220" s="33" t="e">
        <f t="shared" si="141"/>
        <v>#DIV/0!</v>
      </c>
      <c r="AQ220" s="41"/>
      <c r="AR220" s="23"/>
      <c r="AS220" s="56">
        <f t="shared" si="120"/>
        <v>2.7553666535490597</v>
      </c>
      <c r="AT220" s="29">
        <f t="shared" si="121"/>
        <v>2.6624603144832899</v>
      </c>
      <c r="AU220" s="29" t="e">
        <f t="shared" si="122"/>
        <v>#DIV/0!</v>
      </c>
      <c r="AV220" s="55"/>
      <c r="AW220" s="23"/>
      <c r="AX220" s="42">
        <f t="shared" si="124"/>
        <v>2.1397897013111455E-2</v>
      </c>
      <c r="AY220" s="33">
        <f t="shared" si="125"/>
        <v>2.1680146882472884E-2</v>
      </c>
      <c r="AZ220" s="33" t="e">
        <f t="shared" si="126"/>
        <v>#DIV/0!</v>
      </c>
      <c r="BA220" s="54"/>
      <c r="BB220" s="23"/>
      <c r="BC220" s="42">
        <f>(O220-(MAX($O$3:O220)))/(MAX($O$3:O220))</f>
        <v>-1.6599297134364019E-2</v>
      </c>
      <c r="BD220" s="33">
        <f>(P220-(MAX($P$3:P220)))/(MAX($P$3:P220))</f>
        <v>-1.6317047265002656E-2</v>
      </c>
      <c r="BE220" s="33">
        <f>(Q220-(MAX($Q$3:Q220)))/(MAX($Q$3:Q220))</f>
        <v>-1</v>
      </c>
      <c r="BF220" s="41">
        <f>(R220-(MAX($R$3:R220)))/(MAX($R$3:R220))</f>
        <v>-3.7997194147475523E-2</v>
      </c>
      <c r="BG220" s="23"/>
      <c r="BH220" s="181">
        <f t="shared" si="127"/>
        <v>0.14447372249793886</v>
      </c>
      <c r="BI220" s="182">
        <f t="shared" si="128"/>
        <v>0.14543009090346917</v>
      </c>
      <c r="BJ220" s="182" t="e">
        <f t="shared" si="134"/>
        <v>#DIV/0!</v>
      </c>
      <c r="BK220" s="183">
        <f t="shared" si="129"/>
        <v>8.9290008249411759E-2</v>
      </c>
      <c r="BL220" s="23"/>
      <c r="BM220" s="36">
        <f t="shared" si="137"/>
        <v>3076.3126785327413</v>
      </c>
      <c r="BN220" s="35">
        <f t="shared" si="137"/>
        <v>3183.1981550760906</v>
      </c>
      <c r="BO220" s="35" t="e">
        <f t="shared" si="137"/>
        <v>#DIV/0!</v>
      </c>
      <c r="BP220" s="37">
        <f t="shared" si="137"/>
        <v>2509.503203153392</v>
      </c>
      <c r="BQ220" s="23"/>
      <c r="BR220" s="42">
        <f t="shared" si="130"/>
        <v>0</v>
      </c>
      <c r="BS220" s="33">
        <f t="shared" si="131"/>
        <v>0</v>
      </c>
      <c r="BT220" s="33">
        <f t="shared" si="135"/>
        <v>0</v>
      </c>
      <c r="BU220" s="41">
        <f t="shared" si="132"/>
        <v>0</v>
      </c>
      <c r="BV220" s="23"/>
      <c r="BW220" s="36">
        <f t="shared" si="138"/>
        <v>23.01326535954286</v>
      </c>
      <c r="BX220" s="35">
        <f t="shared" si="138"/>
        <v>23.27564807168876</v>
      </c>
      <c r="BY220" s="35" t="e">
        <f t="shared" si="138"/>
        <v>#DIV/0!</v>
      </c>
      <c r="BZ220" s="37">
        <f t="shared" si="138"/>
        <v>23.35926159419968</v>
      </c>
    </row>
    <row r="221" spans="8:78" ht="15.75" thickTop="1">
      <c r="H221" s="167">
        <f t="shared" si="133"/>
        <v>44135</v>
      </c>
      <c r="I221" s="60"/>
      <c r="J221" s="42">
        <f t="shared" si="136"/>
        <v>-2.1201762811458247E-2</v>
      </c>
      <c r="K221" s="33">
        <f t="shared" si="136"/>
        <v>-2.1041691973384125E-2</v>
      </c>
      <c r="L221" s="33" t="e">
        <f t="shared" si="136"/>
        <v>#DIV/0!</v>
      </c>
      <c r="M221" s="227">
        <v>-2.6592646444557833E-2</v>
      </c>
      <c r="N221" s="24"/>
      <c r="O221" s="396">
        <v>69295</v>
      </c>
      <c r="P221" s="394">
        <v>72532</v>
      </c>
      <c r="Q221" s="382"/>
      <c r="R221" s="392">
        <v>57070.284</v>
      </c>
      <c r="S221" s="24"/>
      <c r="T221" s="59">
        <f t="shared" si="115"/>
        <v>5.9295</v>
      </c>
      <c r="U221" s="58">
        <f t="shared" si="139"/>
        <v>6.2531999999999996</v>
      </c>
      <c r="V221" s="58">
        <f t="shared" si="139"/>
        <v>-1</v>
      </c>
      <c r="W221" s="57">
        <f t="shared" si="117"/>
        <v>4.7070283999999996</v>
      </c>
      <c r="X221" s="24"/>
      <c r="Y221" s="42"/>
      <c r="Z221" s="33"/>
      <c r="AA221" s="33"/>
      <c r="AB221" s="41"/>
      <c r="AC221" s="24"/>
      <c r="AD221" s="42"/>
      <c r="AE221" s="33"/>
      <c r="AF221" s="33"/>
      <c r="AG221" s="41"/>
      <c r="AH221" s="23"/>
      <c r="AI221" s="42">
        <f t="shared" si="140"/>
        <v>-2.1201762811458247E-2</v>
      </c>
      <c r="AJ221" s="33">
        <f t="shared" si="140"/>
        <v>-2.1041691973384125E-2</v>
      </c>
      <c r="AK221" s="33" t="e">
        <f t="shared" si="140"/>
        <v>#DIV/0!</v>
      </c>
      <c r="AL221" s="41">
        <f t="shared" si="140"/>
        <v>-2.6592646444557833E-2</v>
      </c>
      <c r="AM221" s="33"/>
      <c r="AN221" s="42">
        <f t="shared" si="141"/>
        <v>-2.1201762811458247E-2</v>
      </c>
      <c r="AO221" s="33">
        <f t="shared" si="141"/>
        <v>-2.1041691973384125E-2</v>
      </c>
      <c r="AP221" s="33" t="e">
        <f t="shared" si="141"/>
        <v>#DIV/0!</v>
      </c>
      <c r="AQ221" s="41"/>
      <c r="AR221" s="23"/>
      <c r="AS221" s="56">
        <f t="shared" si="120"/>
        <v>4.495147463133339</v>
      </c>
      <c r="AT221" s="29">
        <f t="shared" si="121"/>
        <v>4.4275280110277793</v>
      </c>
      <c r="AU221" s="29" t="e">
        <f t="shared" si="122"/>
        <v>#DIV/0!</v>
      </c>
      <c r="AV221" s="55"/>
      <c r="AW221" s="23"/>
      <c r="AX221" s="42">
        <f t="shared" si="124"/>
        <v>5.3908836330995857E-3</v>
      </c>
      <c r="AY221" s="33">
        <f t="shared" si="125"/>
        <v>5.550954471173708E-3</v>
      </c>
      <c r="AZ221" s="33" t="e">
        <f t="shared" si="126"/>
        <v>#DIV/0!</v>
      </c>
      <c r="BA221" s="54"/>
      <c r="BB221" s="23"/>
      <c r="BC221" s="42">
        <f>(O221-(MAX($O$3:O221)))/(MAX($O$3:O221))</f>
        <v>-3.7449125585142587E-2</v>
      </c>
      <c r="BD221" s="33">
        <f>(P221-(MAX($P$3:P221)))/(MAX($P$3:P221))</f>
        <v>-3.7015400955921401E-2</v>
      </c>
      <c r="BE221" s="33">
        <f>(Q221-(MAX($Q$3:Q221)))/(MAX($Q$3:Q221))</f>
        <v>-1</v>
      </c>
      <c r="BF221" s="41">
        <f>(R221-(MAX($R$3:R221)))/(MAX($R$3:R221))</f>
        <v>-6.343158411680816E-2</v>
      </c>
      <c r="BG221" s="23"/>
      <c r="BH221" s="42"/>
      <c r="BI221" s="33"/>
      <c r="BJ221" s="33"/>
      <c r="BK221" s="41"/>
      <c r="BL221" s="23"/>
      <c r="BM221" s="36">
        <f t="shared" si="137"/>
        <v>3076.3126785327413</v>
      </c>
      <c r="BN221" s="35">
        <f t="shared" si="137"/>
        <v>3183.1981550760906</v>
      </c>
      <c r="BO221" s="35" t="e">
        <f t="shared" si="137"/>
        <v>#DIV/0!</v>
      </c>
      <c r="BP221" s="37">
        <f t="shared" si="137"/>
        <v>2509.503203153392</v>
      </c>
      <c r="BQ221" s="23"/>
      <c r="BR221" s="42">
        <f t="shared" si="130"/>
        <v>0</v>
      </c>
      <c r="BS221" s="33">
        <f t="shared" si="131"/>
        <v>0</v>
      </c>
      <c r="BT221" s="33">
        <f t="shared" si="135"/>
        <v>0</v>
      </c>
      <c r="BU221" s="41">
        <f t="shared" si="132"/>
        <v>0</v>
      </c>
      <c r="BV221" s="23"/>
      <c r="BW221" s="36">
        <f t="shared" si="138"/>
        <v>23.01326535954286</v>
      </c>
      <c r="BX221" s="35">
        <f t="shared" si="138"/>
        <v>23.27564807168876</v>
      </c>
      <c r="BY221" s="35" t="e">
        <f t="shared" si="138"/>
        <v>#DIV/0!</v>
      </c>
      <c r="BZ221" s="37">
        <f t="shared" si="138"/>
        <v>23.35926159419968</v>
      </c>
    </row>
    <row r="222" spans="8:78">
      <c r="H222" s="167">
        <f t="shared" si="133"/>
        <v>44165</v>
      </c>
      <c r="I222" s="60"/>
      <c r="J222" s="42">
        <f t="shared" si="136"/>
        <v>0.10312432354426737</v>
      </c>
      <c r="K222" s="33">
        <f t="shared" si="136"/>
        <v>0.10327855291457566</v>
      </c>
      <c r="L222" s="33" t="e">
        <f t="shared" si="136"/>
        <v>#DIV/0!</v>
      </c>
      <c r="M222" s="227">
        <v>0.10946362497104611</v>
      </c>
      <c r="N222" s="24"/>
      <c r="O222" s="396">
        <v>76441</v>
      </c>
      <c r="P222" s="394">
        <v>80023</v>
      </c>
      <c r="Q222" s="382"/>
      <c r="R222" s="392">
        <v>63148.269245999996</v>
      </c>
      <c r="S222" s="24"/>
      <c r="T222" s="59">
        <f t="shared" si="115"/>
        <v>6.6440999999999999</v>
      </c>
      <c r="U222" s="58">
        <f t="shared" si="139"/>
        <v>7.0023</v>
      </c>
      <c r="V222" s="58">
        <f t="shared" si="139"/>
        <v>-1</v>
      </c>
      <c r="W222" s="57">
        <f t="shared" si="117"/>
        <v>5.3148269245999993</v>
      </c>
      <c r="X222" s="24"/>
      <c r="Y222" s="42"/>
      <c r="Z222" s="33"/>
      <c r="AA222" s="33"/>
      <c r="AB222" s="41"/>
      <c r="AC222" s="24"/>
      <c r="AD222" s="42"/>
      <c r="AE222" s="33"/>
      <c r="AF222" s="33"/>
      <c r="AG222" s="41"/>
      <c r="AH222" s="23"/>
      <c r="AI222" s="42">
        <f t="shared" si="140"/>
        <v>0.10312432354426737</v>
      </c>
      <c r="AJ222" s="33">
        <f t="shared" si="140"/>
        <v>0.10327855291457566</v>
      </c>
      <c r="AK222" s="33" t="e">
        <f t="shared" si="140"/>
        <v>#DIV/0!</v>
      </c>
      <c r="AL222" s="41">
        <f t="shared" si="140"/>
        <v>0.10946362497104611</v>
      </c>
      <c r="AM222" s="33"/>
      <c r="AN222" s="42">
        <f t="shared" si="141"/>
        <v>0</v>
      </c>
      <c r="AO222" s="33">
        <f t="shared" si="141"/>
        <v>0</v>
      </c>
      <c r="AP222" s="33" t="e">
        <f t="shared" si="141"/>
        <v>#DIV/0!</v>
      </c>
      <c r="AQ222" s="41"/>
      <c r="AR222" s="23"/>
      <c r="AS222" s="56">
        <f t="shared" si="120"/>
        <v>0</v>
      </c>
      <c r="AT222" s="29">
        <f t="shared" si="121"/>
        <v>0</v>
      </c>
      <c r="AU222" s="29" t="e">
        <f t="shared" si="122"/>
        <v>#DIV/0!</v>
      </c>
      <c r="AV222" s="55"/>
      <c r="AW222" s="23"/>
      <c r="AX222" s="42">
        <f t="shared" si="124"/>
        <v>-6.3393014267787429E-3</v>
      </c>
      <c r="AY222" s="33">
        <f t="shared" si="125"/>
        <v>-6.1850720564704531E-3</v>
      </c>
      <c r="AZ222" s="33" t="e">
        <f t="shared" si="126"/>
        <v>#DIV/0!</v>
      </c>
      <c r="BA222" s="54"/>
      <c r="BB222" s="23"/>
      <c r="BC222" s="42">
        <f>(O222-(MAX($O$3:O222)))/(MAX($O$3:O222))</f>
        <v>0</v>
      </c>
      <c r="BD222" s="33">
        <f>(P222-(MAX($P$3:P222)))/(MAX($P$3:P222))</f>
        <v>0</v>
      </c>
      <c r="BE222" s="33">
        <f>(Q222-(MAX($Q$3:Q222)))/(MAX($Q$3:Q222))</f>
        <v>-1</v>
      </c>
      <c r="BF222" s="41">
        <f>(R222-(MAX($R$3:R222)))/(MAX($R$3:R222))</f>
        <v>0</v>
      </c>
      <c r="BG222" s="23"/>
      <c r="BH222" s="42"/>
      <c r="BI222" s="33"/>
      <c r="BJ222" s="33"/>
      <c r="BK222" s="41"/>
      <c r="BL222" s="23"/>
      <c r="BM222" s="36">
        <f t="shared" si="137"/>
        <v>3076.3126785327413</v>
      </c>
      <c r="BN222" s="35">
        <f t="shared" si="137"/>
        <v>3183.1981550760906</v>
      </c>
      <c r="BO222" s="35" t="e">
        <f t="shared" si="137"/>
        <v>#DIV/0!</v>
      </c>
      <c r="BP222" s="37">
        <f t="shared" si="137"/>
        <v>2509.503203153392</v>
      </c>
      <c r="BQ222" s="23"/>
      <c r="BR222" s="42">
        <f t="shared" si="130"/>
        <v>0</v>
      </c>
      <c r="BS222" s="33">
        <f t="shared" si="131"/>
        <v>0</v>
      </c>
      <c r="BT222" s="33">
        <f t="shared" si="135"/>
        <v>0</v>
      </c>
      <c r="BU222" s="41">
        <f t="shared" si="132"/>
        <v>0</v>
      </c>
      <c r="BV222" s="23"/>
      <c r="BW222" s="36">
        <f t="shared" si="138"/>
        <v>23.01326535954286</v>
      </c>
      <c r="BX222" s="35">
        <f t="shared" si="138"/>
        <v>23.27564807168876</v>
      </c>
      <c r="BY222" s="35" t="e">
        <f t="shared" si="138"/>
        <v>#DIV/0!</v>
      </c>
      <c r="BZ222" s="37">
        <f t="shared" si="138"/>
        <v>23.35926159419968</v>
      </c>
    </row>
    <row r="223" spans="8:78" ht="15.75" thickBot="1">
      <c r="H223" s="167">
        <f t="shared" si="133"/>
        <v>44196</v>
      </c>
      <c r="I223" s="60"/>
      <c r="J223" s="42">
        <f t="shared" si="136"/>
        <v>3.822555958189966E-2</v>
      </c>
      <c r="K223" s="33">
        <f t="shared" si="136"/>
        <v>3.8551416467765609E-2</v>
      </c>
      <c r="L223" s="33" t="e">
        <f t="shared" si="136"/>
        <v>#DIV/0!</v>
      </c>
      <c r="M223" s="504">
        <v>3.8448567061827754E-2</v>
      </c>
      <c r="N223" s="38"/>
      <c r="O223" s="524">
        <v>79363</v>
      </c>
      <c r="P223" s="525">
        <v>83108</v>
      </c>
      <c r="Q223" s="526"/>
      <c r="R223" s="527">
        <v>65573.162785046399</v>
      </c>
      <c r="S223" s="24"/>
      <c r="T223" s="59">
        <f t="shared" si="115"/>
        <v>6.9363000000000001</v>
      </c>
      <c r="U223" s="58">
        <f t="shared" si="139"/>
        <v>7.3108000000000004</v>
      </c>
      <c r="V223" s="58">
        <f t="shared" si="139"/>
        <v>-1</v>
      </c>
      <c r="W223" s="57">
        <f t="shared" si="117"/>
        <v>5.5573162785046399</v>
      </c>
      <c r="X223" s="24"/>
      <c r="Y223" s="181">
        <f t="shared" ref="Y223:AB223" si="143">(O223-O220)/O220</f>
        <v>0.12100966156280016</v>
      </c>
      <c r="Z223" s="182">
        <f t="shared" si="143"/>
        <v>0.12170169116356913</v>
      </c>
      <c r="AA223" s="182" t="e">
        <f t="shared" si="143"/>
        <v>#DIV/0!</v>
      </c>
      <c r="AB223" s="183">
        <f t="shared" si="143"/>
        <v>0.1186114666106598</v>
      </c>
      <c r="AC223" s="24"/>
      <c r="AD223" s="42"/>
      <c r="AE223" s="33"/>
      <c r="AF223" s="33"/>
      <c r="AG223" s="41"/>
      <c r="AH223" s="23"/>
      <c r="AI223" s="42">
        <f t="shared" si="140"/>
        <v>3.822555958189966E-2</v>
      </c>
      <c r="AJ223" s="33">
        <f t="shared" si="140"/>
        <v>3.8551416467765609E-2</v>
      </c>
      <c r="AK223" s="33" t="e">
        <f t="shared" si="140"/>
        <v>#DIV/0!</v>
      </c>
      <c r="AL223" s="41">
        <f t="shared" si="140"/>
        <v>3.8448567061827754E-2</v>
      </c>
      <c r="AM223" s="33"/>
      <c r="AN223" s="42">
        <f t="shared" si="141"/>
        <v>0</v>
      </c>
      <c r="AO223" s="33">
        <f t="shared" si="141"/>
        <v>0</v>
      </c>
      <c r="AP223" s="33" t="e">
        <f t="shared" si="141"/>
        <v>#DIV/0!</v>
      </c>
      <c r="AQ223" s="41"/>
      <c r="AR223" s="23"/>
      <c r="AS223" s="56">
        <f t="shared" si="120"/>
        <v>0</v>
      </c>
      <c r="AT223" s="29">
        <f t="shared" si="121"/>
        <v>0</v>
      </c>
      <c r="AU223" s="29" t="e">
        <f t="shared" si="122"/>
        <v>#DIV/0!</v>
      </c>
      <c r="AV223" s="55"/>
      <c r="AW223" s="23"/>
      <c r="AX223" s="42">
        <f t="shared" si="124"/>
        <v>-2.2300747992809455E-4</v>
      </c>
      <c r="AY223" s="33">
        <f t="shared" si="125"/>
        <v>1.0284940593785485E-4</v>
      </c>
      <c r="AZ223" s="33" t="e">
        <f t="shared" si="126"/>
        <v>#DIV/0!</v>
      </c>
      <c r="BA223" s="54"/>
      <c r="BB223" s="23"/>
      <c r="BC223" s="42">
        <f>(O223-(MAX($O$3:O223)))/(MAX($O$3:O223))</f>
        <v>0</v>
      </c>
      <c r="BD223" s="33">
        <f>(P223-(MAX($P$3:P223)))/(MAX($P$3:P223))</f>
        <v>0</v>
      </c>
      <c r="BE223" s="33">
        <f>(Q223-(MAX($Q$3:Q223)))/(MAX($Q$3:Q223))</f>
        <v>-1</v>
      </c>
      <c r="BF223" s="41">
        <f>(R223-(MAX($R$3:R223)))/(MAX($R$3:R223))</f>
        <v>0</v>
      </c>
      <c r="BG223" s="23"/>
      <c r="BH223" s="181">
        <f t="shared" ref="BH223" si="144">SUMIF(BK223,"&gt;0",Y223)</f>
        <v>0.12100966156280016</v>
      </c>
      <c r="BI223" s="182">
        <f t="shared" ref="BI223" si="145">SUMIF(BK223,"&gt;0",Z223)</f>
        <v>0.12170169116356913</v>
      </c>
      <c r="BJ223" s="182" t="e">
        <f t="shared" ref="BJ223" si="146">SUMIF(BK223,"&gt;0",AA223)</f>
        <v>#DIV/0!</v>
      </c>
      <c r="BK223" s="183">
        <f t="shared" ref="BK223" si="147">SUMIF(AB223,"&gt;0")</f>
        <v>0.1186114666106598</v>
      </c>
      <c r="BL223" s="23"/>
      <c r="BM223" s="36">
        <f t="shared" si="137"/>
        <v>3448.57623462334</v>
      </c>
      <c r="BN223" s="35">
        <f t="shared" si="137"/>
        <v>3570.5987538576042</v>
      </c>
      <c r="BO223" s="35" t="e">
        <f t="shared" si="137"/>
        <v>#DIV/0!</v>
      </c>
      <c r="BP223" s="37">
        <f t="shared" si="137"/>
        <v>2807.1590585435647</v>
      </c>
      <c r="BQ223" s="23"/>
      <c r="BR223" s="42">
        <f t="shared" si="130"/>
        <v>0</v>
      </c>
      <c r="BS223" s="33">
        <f t="shared" si="131"/>
        <v>0</v>
      </c>
      <c r="BT223" s="33">
        <f t="shared" si="135"/>
        <v>0</v>
      </c>
      <c r="BU223" s="41">
        <f t="shared" si="132"/>
        <v>0</v>
      </c>
      <c r="BV223" s="23"/>
      <c r="BW223" s="36">
        <f t="shared" si="138"/>
        <v>23.01326535954286</v>
      </c>
      <c r="BX223" s="35">
        <f t="shared" si="138"/>
        <v>23.27564807168876</v>
      </c>
      <c r="BY223" s="35" t="e">
        <f t="shared" si="138"/>
        <v>#DIV/0!</v>
      </c>
      <c r="BZ223" s="37">
        <f t="shared" si="138"/>
        <v>23.35926159419968</v>
      </c>
    </row>
    <row r="224" spans="8:78">
      <c r="H224" s="167">
        <f t="shared" si="133"/>
        <v>44227</v>
      </c>
      <c r="I224" s="60"/>
      <c r="J224" s="42">
        <f t="shared" ref="J224:L226" si="148">O224/O223-1</f>
        <v>2.1546564519989708E-3</v>
      </c>
      <c r="K224" s="33">
        <f t="shared" si="148"/>
        <v>2.3102469076381471E-3</v>
      </c>
      <c r="L224" s="33" t="e">
        <f t="shared" si="148"/>
        <v>#DIV/0!</v>
      </c>
      <c r="M224" s="227">
        <v>-1.009620651214338E-2</v>
      </c>
      <c r="N224" s="24"/>
      <c r="O224" s="396">
        <v>79534</v>
      </c>
      <c r="P224" s="394">
        <v>83300</v>
      </c>
      <c r="Q224" s="382"/>
      <c r="R224" s="392">
        <v>64911.122591914173</v>
      </c>
      <c r="S224" s="24"/>
      <c r="T224" s="59">
        <f t="shared" si="115"/>
        <v>6.9534000000000002</v>
      </c>
      <c r="U224" s="58">
        <f t="shared" si="139"/>
        <v>7.33</v>
      </c>
      <c r="V224" s="58">
        <f t="shared" si="139"/>
        <v>-1</v>
      </c>
      <c r="W224" s="57">
        <f t="shared" si="117"/>
        <v>5.491112259191417</v>
      </c>
      <c r="X224" s="24"/>
      <c r="Y224" s="42"/>
      <c r="Z224" s="33"/>
      <c r="AA224" s="33"/>
      <c r="AB224" s="41"/>
      <c r="AC224" s="24"/>
      <c r="AD224" s="42"/>
      <c r="AE224" s="33"/>
      <c r="AF224" s="33"/>
      <c r="AG224" s="41"/>
      <c r="AH224" s="23"/>
      <c r="AI224" s="42">
        <f t="shared" si="140"/>
        <v>2.1546564519989708E-3</v>
      </c>
      <c r="AJ224" s="33">
        <f t="shared" si="140"/>
        <v>2.3102469076381471E-3</v>
      </c>
      <c r="AK224" s="33" t="e">
        <f t="shared" si="140"/>
        <v>#DIV/0!</v>
      </c>
      <c r="AL224" s="41">
        <f t="shared" si="140"/>
        <v>-1.009620651214338E-2</v>
      </c>
      <c r="AM224" s="33"/>
      <c r="AN224" s="42">
        <f t="shared" si="141"/>
        <v>0</v>
      </c>
      <c r="AO224" s="33">
        <f t="shared" si="141"/>
        <v>0</v>
      </c>
      <c r="AP224" s="33" t="e">
        <f t="shared" si="141"/>
        <v>#DIV/0!</v>
      </c>
      <c r="AQ224" s="41"/>
      <c r="AR224" s="23"/>
      <c r="AS224" s="56">
        <f t="shared" si="120"/>
        <v>0</v>
      </c>
      <c r="AT224" s="29">
        <f t="shared" si="121"/>
        <v>0</v>
      </c>
      <c r="AU224" s="29" t="e">
        <f t="shared" si="122"/>
        <v>#DIV/0!</v>
      </c>
      <c r="AV224" s="55"/>
      <c r="AW224" s="23"/>
      <c r="AX224" s="42">
        <f t="shared" si="124"/>
        <v>1.2250862964142351E-2</v>
      </c>
      <c r="AY224" s="33">
        <f t="shared" si="125"/>
        <v>1.2406453419781527E-2</v>
      </c>
      <c r="AZ224" s="33" t="e">
        <f t="shared" si="126"/>
        <v>#DIV/0!</v>
      </c>
      <c r="BA224" s="54"/>
      <c r="BB224" s="23"/>
      <c r="BC224" s="42">
        <f>(O224-(MAX($O$3:O224)))/(MAX($O$3:O224))</f>
        <v>0</v>
      </c>
      <c r="BD224" s="33">
        <f>(P224-(MAX($P$3:P224)))/(MAX($P$3:P224))</f>
        <v>0</v>
      </c>
      <c r="BE224" s="33">
        <f>(Q224-(MAX($Q$3:Q224)))/(MAX($Q$3:Q224))</f>
        <v>-1</v>
      </c>
      <c r="BF224" s="41">
        <f>(R224-(MAX($R$3:R224)))/(MAX($R$3:R224))</f>
        <v>-1.009620651214343E-2</v>
      </c>
      <c r="BG224" s="23"/>
      <c r="BH224" s="42"/>
      <c r="BI224" s="33"/>
      <c r="BJ224" s="33"/>
      <c r="BK224" s="41"/>
      <c r="BL224" s="23"/>
      <c r="BM224" s="36">
        <f t="shared" ref="BM224:BP226" si="149">BM223*(1+BH224)</f>
        <v>3448.57623462334</v>
      </c>
      <c r="BN224" s="35">
        <f t="shared" si="149"/>
        <v>3570.5987538576042</v>
      </c>
      <c r="BO224" s="35" t="e">
        <f t="shared" si="149"/>
        <v>#DIV/0!</v>
      </c>
      <c r="BP224" s="37">
        <f t="shared" si="149"/>
        <v>2807.1590585435647</v>
      </c>
      <c r="BQ224" s="23"/>
      <c r="BR224" s="42">
        <f t="shared" si="130"/>
        <v>0</v>
      </c>
      <c r="BS224" s="33">
        <f t="shared" si="131"/>
        <v>0</v>
      </c>
      <c r="BT224" s="33">
        <f t="shared" si="135"/>
        <v>0</v>
      </c>
      <c r="BU224" s="41">
        <f t="shared" si="132"/>
        <v>0</v>
      </c>
      <c r="BV224" s="23"/>
      <c r="BW224" s="36">
        <f t="shared" ref="BW224:BZ226" si="150">BW223*(1+BR224)</f>
        <v>23.01326535954286</v>
      </c>
      <c r="BX224" s="35">
        <f t="shared" si="150"/>
        <v>23.27564807168876</v>
      </c>
      <c r="BY224" s="35" t="e">
        <f t="shared" si="150"/>
        <v>#DIV/0!</v>
      </c>
      <c r="BZ224" s="37">
        <f t="shared" si="150"/>
        <v>23.35926159419968</v>
      </c>
    </row>
    <row r="225" spans="1:78">
      <c r="H225" s="167">
        <f t="shared" si="133"/>
        <v>44255</v>
      </c>
      <c r="I225" s="60"/>
      <c r="J225" s="42">
        <f t="shared" si="148"/>
        <v>4.9676867754671061E-2</v>
      </c>
      <c r="K225" s="33">
        <f t="shared" si="148"/>
        <v>5.0060024009603854E-2</v>
      </c>
      <c r="L225" s="33" t="e">
        <f t="shared" si="148"/>
        <v>#DIV/0!</v>
      </c>
      <c r="M225" s="227">
        <v>2.7574498666190994E-2</v>
      </c>
      <c r="N225" s="24"/>
      <c r="O225" s="396">
        <v>83485</v>
      </c>
      <c r="P225" s="394">
        <v>87470</v>
      </c>
      <c r="Q225" s="382"/>
      <c r="R225" s="392">
        <v>66701.014255245871</v>
      </c>
      <c r="S225" s="24"/>
      <c r="T225" s="59">
        <f t="shared" si="115"/>
        <v>7.3484999999999996</v>
      </c>
      <c r="U225" s="58">
        <f t="shared" si="139"/>
        <v>7.7469999999999999</v>
      </c>
      <c r="V225" s="58">
        <f t="shared" si="139"/>
        <v>-1</v>
      </c>
      <c r="W225" s="57">
        <f t="shared" si="117"/>
        <v>5.670101425524587</v>
      </c>
      <c r="X225" s="24"/>
      <c r="Y225" s="42"/>
      <c r="Z225" s="33"/>
      <c r="AA225" s="33"/>
      <c r="AB225" s="41"/>
      <c r="AC225" s="24"/>
      <c r="AD225" s="42"/>
      <c r="AE225" s="33"/>
      <c r="AF225" s="33"/>
      <c r="AG225" s="41"/>
      <c r="AH225" s="23"/>
      <c r="AI225" s="42">
        <f t="shared" si="140"/>
        <v>4.9676867754671061E-2</v>
      </c>
      <c r="AJ225" s="33">
        <f t="shared" si="140"/>
        <v>5.0060024009603854E-2</v>
      </c>
      <c r="AK225" s="33" t="e">
        <f t="shared" si="140"/>
        <v>#DIV/0!</v>
      </c>
      <c r="AL225" s="41">
        <f t="shared" si="140"/>
        <v>2.7574498666190994E-2</v>
      </c>
      <c r="AM225" s="33"/>
      <c r="AN225" s="42">
        <f t="shared" si="141"/>
        <v>0</v>
      </c>
      <c r="AO225" s="33">
        <f t="shared" si="141"/>
        <v>0</v>
      </c>
      <c r="AP225" s="33" t="e">
        <f t="shared" si="141"/>
        <v>#DIV/0!</v>
      </c>
      <c r="AQ225" s="41"/>
      <c r="AR225" s="23"/>
      <c r="AS225" s="56">
        <f t="shared" si="120"/>
        <v>0</v>
      </c>
      <c r="AT225" s="29">
        <f t="shared" si="121"/>
        <v>0</v>
      </c>
      <c r="AU225" s="29" t="e">
        <f t="shared" si="122"/>
        <v>#DIV/0!</v>
      </c>
      <c r="AV225" s="55"/>
      <c r="AW225" s="23"/>
      <c r="AX225" s="42">
        <f t="shared" si="124"/>
        <v>2.2102369088480067E-2</v>
      </c>
      <c r="AY225" s="33">
        <f t="shared" si="125"/>
        <v>2.248552534341286E-2</v>
      </c>
      <c r="AZ225" s="33" t="e">
        <f t="shared" si="126"/>
        <v>#DIV/0!</v>
      </c>
      <c r="BA225" s="54"/>
      <c r="BB225" s="23"/>
      <c r="BC225" s="42">
        <f>(O225-(MAX($O$3:O225)))/(MAX($O$3:O225))</f>
        <v>0</v>
      </c>
      <c r="BD225" s="33">
        <f>(P225-(MAX($P$3:P225)))/(MAX($P$3:P225))</f>
        <v>0</v>
      </c>
      <c r="BE225" s="33">
        <f>(Q225-(MAX($Q$3:Q225)))/(MAX($Q$3:Q225))</f>
        <v>-1</v>
      </c>
      <c r="BF225" s="41">
        <f>(R225-(MAX($R$3:R225)))/(MAX($R$3:R225))</f>
        <v>0</v>
      </c>
      <c r="BG225" s="23"/>
      <c r="BH225" s="42"/>
      <c r="BI225" s="33"/>
      <c r="BJ225" s="33"/>
      <c r="BK225" s="41"/>
      <c r="BL225" s="23"/>
      <c r="BM225" s="36">
        <f t="shared" si="149"/>
        <v>3448.57623462334</v>
      </c>
      <c r="BN225" s="35">
        <f t="shared" si="149"/>
        <v>3570.5987538576042</v>
      </c>
      <c r="BO225" s="35" t="e">
        <f t="shared" si="149"/>
        <v>#DIV/0!</v>
      </c>
      <c r="BP225" s="37">
        <f t="shared" si="149"/>
        <v>2807.1590585435647</v>
      </c>
      <c r="BQ225" s="23"/>
      <c r="BR225" s="42">
        <f t="shared" si="130"/>
        <v>0</v>
      </c>
      <c r="BS225" s="33">
        <f t="shared" si="131"/>
        <v>0</v>
      </c>
      <c r="BT225" s="33">
        <f t="shared" si="135"/>
        <v>0</v>
      </c>
      <c r="BU225" s="41">
        <f t="shared" si="132"/>
        <v>0</v>
      </c>
      <c r="BV225" s="23"/>
      <c r="BW225" s="36">
        <f t="shared" si="150"/>
        <v>23.01326535954286</v>
      </c>
      <c r="BX225" s="35">
        <f t="shared" si="150"/>
        <v>23.27564807168876</v>
      </c>
      <c r="BY225" s="35" t="e">
        <f t="shared" si="150"/>
        <v>#DIV/0!</v>
      </c>
      <c r="BZ225" s="37">
        <f t="shared" si="150"/>
        <v>23.35926159419968</v>
      </c>
    </row>
    <row r="226" spans="1:78" ht="15.75" thickBot="1">
      <c r="H226" s="167">
        <f t="shared" si="133"/>
        <v>44286</v>
      </c>
      <c r="I226" s="60"/>
      <c r="J226" s="42">
        <f t="shared" si="148"/>
        <v>6.6479008205067025E-3</v>
      </c>
      <c r="K226" s="33">
        <f t="shared" si="148"/>
        <v>6.9280896307304385E-3</v>
      </c>
      <c r="L226" s="33" t="e">
        <f t="shared" si="148"/>
        <v>#DIV/0!</v>
      </c>
      <c r="M226" s="504">
        <v>4.3795555701961586E-2</v>
      </c>
      <c r="N226" s="38"/>
      <c r="O226" s="524">
        <v>84040</v>
      </c>
      <c r="P226" s="525">
        <v>88076</v>
      </c>
      <c r="Q226" s="526"/>
      <c r="R226" s="392">
        <v>69622.22224043883</v>
      </c>
      <c r="S226" s="38"/>
      <c r="T226" s="59">
        <f t="shared" si="115"/>
        <v>7.4039999999999999</v>
      </c>
      <c r="U226" s="58">
        <f t="shared" si="139"/>
        <v>7.8075999999999999</v>
      </c>
      <c r="V226" s="58">
        <f t="shared" si="139"/>
        <v>-1</v>
      </c>
      <c r="W226" s="57">
        <f t="shared" si="117"/>
        <v>5.9622222240438827</v>
      </c>
      <c r="X226" s="24"/>
      <c r="Y226" s="181">
        <f t="shared" ref="Y226:AB226" si="151">(O226-O223)/O223</f>
        <v>5.8931744011693106E-2</v>
      </c>
      <c r="Z226" s="182">
        <f t="shared" si="151"/>
        <v>5.9777638735139818E-2</v>
      </c>
      <c r="AA226" s="182" t="e">
        <f t="shared" si="151"/>
        <v>#DIV/0!</v>
      </c>
      <c r="AB226" s="183">
        <f t="shared" si="151"/>
        <v>6.1748728952811728E-2</v>
      </c>
      <c r="AC226" s="24"/>
      <c r="AD226" s="42"/>
      <c r="AE226" s="33"/>
      <c r="AF226" s="33"/>
      <c r="AG226" s="41"/>
      <c r="AH226" s="23"/>
      <c r="AI226" s="42">
        <f t="shared" si="140"/>
        <v>6.6479008205067025E-3</v>
      </c>
      <c r="AJ226" s="33">
        <f t="shared" si="140"/>
        <v>6.9280896307304385E-3</v>
      </c>
      <c r="AK226" s="33" t="e">
        <f t="shared" si="140"/>
        <v>#DIV/0!</v>
      </c>
      <c r="AL226" s="41">
        <f t="shared" si="140"/>
        <v>4.3795555701961586E-2</v>
      </c>
      <c r="AM226" s="33"/>
      <c r="AN226" s="42">
        <f t="shared" si="141"/>
        <v>0</v>
      </c>
      <c r="AO226" s="33">
        <f t="shared" si="141"/>
        <v>0</v>
      </c>
      <c r="AP226" s="33" t="e">
        <f t="shared" si="141"/>
        <v>#DIV/0!</v>
      </c>
      <c r="AQ226" s="41"/>
      <c r="AR226" s="23"/>
      <c r="AS226" s="56">
        <f t="shared" si="120"/>
        <v>0</v>
      </c>
      <c r="AT226" s="29">
        <f t="shared" si="121"/>
        <v>0</v>
      </c>
      <c r="AU226" s="29" t="e">
        <f t="shared" si="122"/>
        <v>#DIV/0!</v>
      </c>
      <c r="AV226" s="55"/>
      <c r="AW226" s="23"/>
      <c r="AX226" s="42">
        <f t="shared" si="124"/>
        <v>-3.7147654881454883E-2</v>
      </c>
      <c r="AY226" s="33">
        <f t="shared" si="125"/>
        <v>-3.6867466071231147E-2</v>
      </c>
      <c r="AZ226" s="33" t="e">
        <f t="shared" si="126"/>
        <v>#DIV/0!</v>
      </c>
      <c r="BA226" s="54"/>
      <c r="BB226" s="23"/>
      <c r="BC226" s="42">
        <f>(O226-(MAX($O$3:O226)))/(MAX($O$3:O226))</f>
        <v>0</v>
      </c>
      <c r="BD226" s="33">
        <f>(P226-(MAX($P$3:P226)))/(MAX($P$3:P226))</f>
        <v>0</v>
      </c>
      <c r="BE226" s="33">
        <f>(Q226-(MAX($Q$3:Q226)))/(MAX($Q$3:Q226))</f>
        <v>-1</v>
      </c>
      <c r="BF226" s="41">
        <f>(R226-(MAX($R$3:R226)))/(MAX($R$3:R226))</f>
        <v>0</v>
      </c>
      <c r="BG226" s="23"/>
      <c r="BH226" s="181">
        <f t="shared" ref="BH226" si="152">SUMIF(BK226,"&gt;0",Y226)</f>
        <v>5.8931744011693106E-2</v>
      </c>
      <c r="BI226" s="182">
        <f t="shared" ref="BI226" si="153">SUMIF(BK226,"&gt;0",Z226)</f>
        <v>5.9777638735139818E-2</v>
      </c>
      <c r="BJ226" s="182" t="e">
        <f t="shared" ref="BJ226" si="154">SUMIF(BK226,"&gt;0",AA226)</f>
        <v>#DIV/0!</v>
      </c>
      <c r="BK226" s="183">
        <f t="shared" ref="BK226" si="155">SUMIF(AB226,"&gt;0")</f>
        <v>6.1748728952811728E-2</v>
      </c>
      <c r="BL226" s="23"/>
      <c r="BM226" s="36">
        <f t="shared" si="149"/>
        <v>3651.8068464869716</v>
      </c>
      <c r="BN226" s="35">
        <f t="shared" si="149"/>
        <v>3784.0407162338447</v>
      </c>
      <c r="BO226" s="35" t="e">
        <f t="shared" si="149"/>
        <v>#DIV/0!</v>
      </c>
      <c r="BP226" s="37">
        <f t="shared" si="149"/>
        <v>2980.4975623770015</v>
      </c>
      <c r="BQ226" s="23"/>
      <c r="BR226" s="42">
        <f t="shared" si="130"/>
        <v>0</v>
      </c>
      <c r="BS226" s="33">
        <f t="shared" si="131"/>
        <v>0</v>
      </c>
      <c r="BT226" s="33">
        <f t="shared" si="135"/>
        <v>0</v>
      </c>
      <c r="BU226" s="41">
        <f t="shared" si="132"/>
        <v>0</v>
      </c>
      <c r="BV226" s="23"/>
      <c r="BW226" s="36">
        <f t="shared" si="150"/>
        <v>23.01326535954286</v>
      </c>
      <c r="BX226" s="35">
        <f t="shared" si="150"/>
        <v>23.27564807168876</v>
      </c>
      <c r="BY226" s="35" t="e">
        <f t="shared" si="150"/>
        <v>#DIV/0!</v>
      </c>
      <c r="BZ226" s="37">
        <f t="shared" si="150"/>
        <v>23.35926159419968</v>
      </c>
    </row>
    <row r="227" spans="1:78">
      <c r="H227" s="25"/>
      <c r="I227" s="30"/>
      <c r="J227" s="33"/>
      <c r="K227" s="33"/>
      <c r="L227" s="33"/>
      <c r="M227" s="33"/>
      <c r="N227"/>
      <c r="O227" s="359"/>
      <c r="P227" s="360"/>
      <c r="Q227" s="361"/>
      <c r="R227" s="362"/>
      <c r="S227" s="30"/>
      <c r="T227" s="31"/>
      <c r="U227" s="25"/>
      <c r="V227" s="25"/>
      <c r="W227" s="31"/>
      <c r="X227" s="30"/>
      <c r="Y227" s="33"/>
      <c r="Z227" s="33"/>
      <c r="AA227" s="33"/>
      <c r="AB227" s="41"/>
      <c r="AC227" s="30"/>
      <c r="AD227" s="28"/>
      <c r="AE227" s="25"/>
      <c r="AF227" s="25"/>
      <c r="AG227" s="28"/>
      <c r="AH227" s="25"/>
      <c r="AI227" s="25"/>
      <c r="AJ227" s="25"/>
      <c r="AK227" s="25"/>
      <c r="AL227" s="25"/>
      <c r="AM227" s="25"/>
      <c r="AN227" s="25"/>
      <c r="AO227" s="25"/>
      <c r="AP227" s="25"/>
      <c r="AQ227" s="25"/>
      <c r="AR227" s="23"/>
      <c r="AS227" s="29"/>
      <c r="AT227" s="27"/>
      <c r="AU227" s="27"/>
      <c r="AV227" s="26"/>
      <c r="AW227" s="23"/>
      <c r="AX227" s="23"/>
      <c r="AY227" s="25"/>
      <c r="AZ227" s="25"/>
      <c r="BA227" s="23"/>
      <c r="BB227" s="23"/>
      <c r="BC227" s="23"/>
      <c r="BD227" s="25"/>
      <c r="BE227" s="25"/>
      <c r="BF227" s="23"/>
      <c r="BG227" s="23"/>
      <c r="BH227" s="28"/>
      <c r="BI227" s="25"/>
      <c r="BJ227" s="25"/>
      <c r="BK227" s="28"/>
      <c r="BL227" s="25"/>
      <c r="BM227" s="26"/>
      <c r="BN227" s="27"/>
      <c r="BO227" s="27"/>
      <c r="BP227" s="26"/>
      <c r="BQ227" s="23"/>
      <c r="BR227" s="28"/>
      <c r="BS227" s="25"/>
      <c r="BT227" s="25"/>
      <c r="BU227" s="28"/>
      <c r="BV227" s="25"/>
      <c r="BW227" s="26"/>
      <c r="BX227" s="27"/>
      <c r="BY227" s="27"/>
      <c r="BZ227" s="26"/>
    </row>
    <row r="228" spans="1:78">
      <c r="H228" s="25"/>
      <c r="I228" s="30"/>
      <c r="J228" s="33"/>
      <c r="K228" s="33"/>
      <c r="L228" s="33"/>
      <c r="M228" s="33"/>
      <c r="N228"/>
      <c r="O228" s="359"/>
      <c r="P228" s="361"/>
      <c r="Q228" s="361"/>
      <c r="R228" s="362"/>
      <c r="S228" s="30"/>
      <c r="T228" s="31"/>
      <c r="U228" s="25"/>
      <c r="V228" s="25"/>
      <c r="W228" s="31"/>
      <c r="X228" s="30"/>
      <c r="Y228" s="33"/>
      <c r="Z228" s="33"/>
      <c r="AA228" s="33"/>
      <c r="AB228" s="41"/>
      <c r="AC228" s="30"/>
      <c r="AD228" s="28"/>
      <c r="AE228" s="25"/>
      <c r="AF228" s="25"/>
      <c r="AG228" s="28"/>
      <c r="AH228" s="25"/>
      <c r="AI228" s="25"/>
      <c r="AJ228" s="25"/>
      <c r="AK228" s="25"/>
      <c r="AL228" s="25"/>
      <c r="AM228" s="25"/>
      <c r="AN228" s="25"/>
      <c r="AO228" s="25"/>
      <c r="AP228" s="25"/>
      <c r="AQ228" s="25"/>
      <c r="AR228" s="23"/>
      <c r="AS228" s="29"/>
      <c r="AT228" s="27"/>
      <c r="AU228" s="27"/>
      <c r="AV228" s="26"/>
      <c r="AW228" s="23"/>
      <c r="AX228" s="23"/>
      <c r="AY228" s="25"/>
      <c r="AZ228" s="25"/>
      <c r="BA228" s="23"/>
      <c r="BB228" s="23"/>
      <c r="BC228" s="23"/>
      <c r="BD228" s="25"/>
      <c r="BE228" s="25"/>
      <c r="BF228" s="23"/>
      <c r="BG228" s="23"/>
      <c r="BH228" s="28"/>
      <c r="BI228" s="25"/>
      <c r="BJ228" s="25"/>
      <c r="BK228" s="28"/>
      <c r="BL228" s="25"/>
      <c r="BM228" s="26"/>
      <c r="BN228" s="27"/>
      <c r="BO228" s="27"/>
      <c r="BP228" s="26"/>
      <c r="BQ228" s="23"/>
      <c r="BR228" s="28"/>
      <c r="BS228" s="25"/>
      <c r="BT228" s="25"/>
      <c r="BU228" s="28"/>
      <c r="BV228" s="25"/>
      <c r="BW228" s="26"/>
      <c r="BX228" s="27"/>
      <c r="BY228" s="27"/>
      <c r="BZ228" s="26"/>
    </row>
    <row r="229" spans="1:78">
      <c r="H229" s="25"/>
      <c r="I229" s="30"/>
      <c r="J229" s="33"/>
      <c r="K229" s="33"/>
      <c r="L229" s="33"/>
      <c r="M229" s="33"/>
      <c r="N229"/>
      <c r="O229" s="362"/>
      <c r="P229" s="361"/>
      <c r="Q229" s="361"/>
      <c r="R229" s="362"/>
      <c r="S229" s="30"/>
      <c r="T229" s="31"/>
      <c r="U229" s="25"/>
      <c r="V229" s="25"/>
      <c r="W229" s="31"/>
      <c r="X229" s="30"/>
      <c r="Y229" s="33"/>
      <c r="Z229" s="33"/>
      <c r="AA229" s="33"/>
      <c r="AB229" s="41"/>
      <c r="AC229" s="30"/>
      <c r="AD229" s="28"/>
      <c r="AE229" s="25"/>
      <c r="AF229" s="25"/>
      <c r="AG229" s="28"/>
      <c r="AH229" s="25"/>
      <c r="AI229" s="25"/>
      <c r="AJ229" s="25"/>
      <c r="AK229" s="25"/>
      <c r="AL229" s="25"/>
      <c r="AM229" s="25"/>
      <c r="AN229" s="25"/>
      <c r="AO229" s="25"/>
      <c r="AP229" s="25"/>
      <c r="AQ229" s="25"/>
      <c r="AR229" s="23"/>
      <c r="AS229" s="29"/>
      <c r="AT229" s="27"/>
      <c r="AU229" s="27"/>
      <c r="AV229" s="26"/>
      <c r="AW229" s="23"/>
      <c r="AX229" s="23"/>
      <c r="AY229" s="25"/>
      <c r="AZ229" s="25"/>
      <c r="BA229" s="23"/>
      <c r="BB229" s="23"/>
      <c r="BC229" s="23"/>
      <c r="BD229" s="25"/>
      <c r="BE229" s="25"/>
      <c r="BF229" s="23"/>
      <c r="BG229" s="23"/>
      <c r="BH229" s="28"/>
      <c r="BI229" s="25"/>
      <c r="BJ229" s="25"/>
      <c r="BK229" s="28"/>
      <c r="BL229" s="25"/>
      <c r="BM229" s="26"/>
      <c r="BN229" s="27"/>
      <c r="BO229" s="27"/>
      <c r="BP229" s="26"/>
      <c r="BQ229" s="23"/>
      <c r="BR229" s="28"/>
      <c r="BS229" s="25"/>
      <c r="BT229" s="25"/>
      <c r="BU229" s="28"/>
      <c r="BV229" s="25"/>
      <c r="BW229" s="26"/>
      <c r="BX229" s="27"/>
      <c r="BY229" s="27"/>
      <c r="BZ229" s="26"/>
    </row>
    <row r="230" spans="1:78">
      <c r="H230" s="25"/>
      <c r="I230" s="30"/>
      <c r="J230" s="33"/>
      <c r="K230" s="33"/>
      <c r="L230" s="33"/>
      <c r="M230" s="33"/>
      <c r="N230"/>
      <c r="O230" s="32"/>
      <c r="P230" s="25"/>
      <c r="Q230" s="25"/>
      <c r="R230" s="32"/>
      <c r="S230" s="30"/>
      <c r="T230" s="31"/>
      <c r="U230" s="25"/>
      <c r="V230" s="25"/>
      <c r="W230" s="31"/>
      <c r="X230" s="30"/>
      <c r="Y230" s="33"/>
      <c r="Z230" s="33"/>
      <c r="AA230" s="33"/>
      <c r="AB230" s="41"/>
      <c r="AC230" s="30"/>
      <c r="AD230" s="28"/>
      <c r="AE230" s="25"/>
      <c r="AF230" s="25"/>
      <c r="AG230" s="28"/>
      <c r="AH230" s="25"/>
      <c r="AI230" s="25"/>
      <c r="AJ230" s="25"/>
      <c r="AK230" s="25"/>
      <c r="AL230" s="25"/>
      <c r="AM230" s="25"/>
      <c r="AN230" s="25"/>
      <c r="AO230" s="25"/>
      <c r="AP230" s="25"/>
      <c r="AQ230" s="25"/>
      <c r="AR230" s="23"/>
      <c r="AS230" s="29"/>
      <c r="AT230" s="27"/>
      <c r="AU230" s="27"/>
      <c r="AV230" s="26"/>
      <c r="AW230" s="23"/>
      <c r="AX230" s="23"/>
      <c r="AY230" s="25"/>
      <c r="AZ230" s="25"/>
      <c r="BA230" s="23"/>
      <c r="BB230" s="23"/>
      <c r="BC230" s="23"/>
      <c r="BD230" s="25"/>
      <c r="BE230" s="25"/>
      <c r="BF230" s="23"/>
      <c r="BG230" s="23"/>
      <c r="BH230" s="28"/>
      <c r="BI230" s="25"/>
      <c r="BJ230" s="25"/>
      <c r="BK230" s="28"/>
      <c r="BL230" s="25"/>
      <c r="BM230" s="26"/>
      <c r="BN230" s="27"/>
      <c r="BO230" s="27"/>
      <c r="BP230" s="26"/>
      <c r="BQ230" s="23"/>
      <c r="BR230" s="28"/>
      <c r="BS230" s="25"/>
      <c r="BT230" s="25"/>
      <c r="BU230" s="28"/>
      <c r="BV230" s="25"/>
      <c r="BW230" s="26"/>
      <c r="BX230" s="27"/>
      <c r="BY230" s="27"/>
      <c r="BZ230" s="26"/>
    </row>
    <row r="231" spans="1:78">
      <c r="H231" s="25"/>
      <c r="I231" s="30"/>
      <c r="J231" s="33"/>
      <c r="K231" s="33"/>
      <c r="L231" s="33"/>
      <c r="M231" s="33"/>
      <c r="N231"/>
      <c r="O231" s="32"/>
      <c r="P231" s="25"/>
      <c r="Q231" s="25"/>
      <c r="R231" s="32"/>
      <c r="S231" s="30"/>
      <c r="T231" s="31"/>
      <c r="U231" s="25"/>
      <c r="V231" s="25"/>
      <c r="W231" s="31"/>
      <c r="X231" s="30"/>
      <c r="Y231" s="33"/>
      <c r="Z231" s="33"/>
      <c r="AA231" s="33"/>
      <c r="AB231" s="41"/>
      <c r="AC231" s="30"/>
      <c r="AD231" s="28"/>
      <c r="AE231" s="25"/>
      <c r="AF231" s="25"/>
      <c r="AG231" s="28"/>
      <c r="AH231" s="25"/>
      <c r="AI231" s="25"/>
      <c r="AJ231" s="25"/>
      <c r="AK231" s="25"/>
      <c r="AL231" s="25"/>
      <c r="AM231" s="25"/>
      <c r="AN231" s="25"/>
      <c r="AO231" s="25"/>
      <c r="AP231" s="25"/>
      <c r="AQ231" s="25"/>
      <c r="AR231" s="23"/>
      <c r="AS231" s="29"/>
      <c r="AT231" s="27"/>
      <c r="AU231" s="27"/>
      <c r="AV231" s="26"/>
      <c r="AW231" s="23"/>
      <c r="AX231" s="23"/>
      <c r="AY231" s="25"/>
      <c r="AZ231" s="25"/>
      <c r="BA231" s="23"/>
      <c r="BB231" s="23"/>
      <c r="BC231" s="23"/>
      <c r="BD231" s="25"/>
      <c r="BE231" s="25"/>
      <c r="BF231" s="23"/>
      <c r="BG231" s="23"/>
      <c r="BH231" s="28"/>
      <c r="BI231" s="25"/>
      <c r="BJ231" s="25"/>
      <c r="BK231" s="28"/>
      <c r="BL231" s="25"/>
      <c r="BM231" s="26"/>
      <c r="BN231" s="27"/>
      <c r="BO231" s="27"/>
      <c r="BP231" s="26"/>
      <c r="BQ231" s="23"/>
      <c r="BR231" s="28"/>
      <c r="BS231" s="25"/>
      <c r="BT231" s="25"/>
      <c r="BU231" s="28"/>
      <c r="BV231" s="25"/>
      <c r="BW231" s="26"/>
      <c r="BX231" s="27"/>
      <c r="BY231" s="27"/>
      <c r="BZ231" s="26"/>
    </row>
    <row r="232" spans="1:78">
      <c r="H232" s="25"/>
      <c r="I232" s="30"/>
      <c r="J232" s="33"/>
      <c r="K232" s="33"/>
      <c r="L232" s="33"/>
      <c r="M232" s="33"/>
      <c r="N232"/>
      <c r="O232" s="32"/>
      <c r="P232" s="25"/>
      <c r="Q232" s="25"/>
      <c r="R232" s="32"/>
      <c r="S232" s="30"/>
      <c r="T232" s="31"/>
      <c r="U232" s="25"/>
      <c r="V232" s="25"/>
      <c r="W232" s="31"/>
      <c r="X232" s="30"/>
      <c r="Y232" s="33"/>
      <c r="Z232" s="33"/>
      <c r="AA232" s="33"/>
      <c r="AB232" s="41"/>
      <c r="AC232" s="30"/>
      <c r="AD232" s="28"/>
      <c r="AE232" s="25"/>
      <c r="AF232" s="25"/>
      <c r="AG232" s="28"/>
      <c r="AH232" s="25"/>
      <c r="AI232" s="25"/>
      <c r="AJ232" s="25"/>
      <c r="AK232" s="25"/>
      <c r="AL232" s="25"/>
      <c r="AM232" s="25"/>
      <c r="AN232" s="25"/>
      <c r="AO232" s="25"/>
      <c r="AP232" s="25"/>
      <c r="AQ232" s="25"/>
      <c r="AR232" s="23"/>
      <c r="AS232" s="29"/>
      <c r="AT232" s="27"/>
      <c r="AU232" s="27"/>
      <c r="AV232" s="26"/>
      <c r="AW232" s="23"/>
      <c r="AX232" s="23"/>
      <c r="AY232" s="25"/>
      <c r="AZ232" s="25"/>
      <c r="BA232" s="23"/>
      <c r="BB232" s="23"/>
      <c r="BC232" s="23"/>
      <c r="BD232" s="25"/>
      <c r="BE232" s="25"/>
      <c r="BF232" s="23"/>
      <c r="BG232" s="23"/>
      <c r="BH232" s="28"/>
      <c r="BI232" s="25"/>
      <c r="BJ232" s="25"/>
      <c r="BK232" s="28"/>
      <c r="BL232" s="25"/>
      <c r="BM232" s="26"/>
      <c r="BN232" s="27"/>
      <c r="BO232" s="27"/>
      <c r="BP232" s="26"/>
      <c r="BQ232" s="23"/>
      <c r="BR232" s="28"/>
      <c r="BS232" s="25"/>
      <c r="BT232" s="25"/>
      <c r="BU232" s="28"/>
      <c r="BV232" s="25"/>
      <c r="BW232" s="26"/>
      <c r="BX232" s="27"/>
      <c r="BY232" s="27"/>
      <c r="BZ232" s="26"/>
    </row>
    <row r="233" spans="1:78">
      <c r="H233" s="25"/>
      <c r="I233" s="30"/>
      <c r="J233" s="33"/>
      <c r="K233" s="33"/>
      <c r="L233" s="33"/>
      <c r="M233" s="33"/>
      <c r="N233"/>
      <c r="O233" s="32"/>
      <c r="P233" s="25"/>
      <c r="Q233" s="25"/>
      <c r="R233" s="32"/>
      <c r="S233" s="30"/>
      <c r="T233" s="31"/>
      <c r="U233" s="25"/>
      <c r="V233" s="25"/>
      <c r="W233" s="31"/>
      <c r="X233" s="30"/>
      <c r="Y233" s="33"/>
      <c r="Z233" s="33"/>
      <c r="AA233" s="33"/>
      <c r="AB233" s="41"/>
      <c r="AC233" s="30"/>
      <c r="AD233" s="28"/>
      <c r="AE233" s="25"/>
      <c r="AF233" s="25"/>
      <c r="AG233" s="28"/>
      <c r="AH233" s="25"/>
      <c r="AI233" s="25"/>
      <c r="AJ233" s="25"/>
      <c r="AK233" s="25"/>
      <c r="AL233" s="25"/>
      <c r="AM233" s="25"/>
      <c r="AN233" s="25"/>
      <c r="AO233" s="25"/>
      <c r="AP233" s="25"/>
      <c r="AQ233" s="25"/>
      <c r="AR233" s="23"/>
      <c r="AS233" s="29"/>
      <c r="AT233" s="27"/>
      <c r="AU233" s="27"/>
      <c r="AV233" s="26"/>
      <c r="AW233" s="23"/>
      <c r="AX233" s="23"/>
      <c r="AY233" s="25"/>
      <c r="AZ233" s="25"/>
      <c r="BA233" s="23"/>
      <c r="BB233" s="23"/>
      <c r="BC233" s="23"/>
      <c r="BD233" s="25"/>
      <c r="BE233" s="25"/>
      <c r="BF233" s="23"/>
      <c r="BG233" s="23"/>
      <c r="BH233" s="28"/>
      <c r="BI233" s="25"/>
      <c r="BJ233" s="25"/>
      <c r="BK233" s="28"/>
      <c r="BL233" s="25"/>
      <c r="BM233" s="26"/>
      <c r="BN233" s="27"/>
      <c r="BO233" s="27"/>
      <c r="BP233" s="26"/>
      <c r="BQ233" s="23"/>
      <c r="BR233" s="28"/>
      <c r="BS233" s="25"/>
      <c r="BT233" s="25"/>
      <c r="BU233" s="28"/>
      <c r="BV233" s="25"/>
      <c r="BW233" s="26"/>
      <c r="BX233" s="27"/>
      <c r="BY233" s="27"/>
      <c r="BZ233" s="26"/>
    </row>
    <row r="234" spans="1:78">
      <c r="H234" s="25"/>
      <c r="I234" s="30"/>
      <c r="J234" s="33"/>
      <c r="K234" s="33"/>
      <c r="L234" s="33"/>
      <c r="M234" s="33"/>
      <c r="N234"/>
      <c r="O234" s="32"/>
      <c r="P234" s="25"/>
      <c r="Q234" s="25"/>
      <c r="R234" s="32"/>
      <c r="S234" s="30"/>
      <c r="T234" s="31"/>
      <c r="U234" s="25"/>
      <c r="V234" s="25"/>
      <c r="W234" s="31"/>
      <c r="X234" s="30"/>
      <c r="Y234" s="33"/>
      <c r="Z234" s="33"/>
      <c r="AA234" s="33"/>
      <c r="AB234" s="41"/>
      <c r="AC234" s="30"/>
      <c r="AD234" s="28"/>
      <c r="AE234" s="25"/>
      <c r="AF234" s="25"/>
      <c r="AG234" s="28"/>
      <c r="AH234" s="25"/>
      <c r="AI234" s="25"/>
      <c r="AJ234" s="25"/>
      <c r="AK234" s="25"/>
      <c r="AL234" s="25"/>
      <c r="AM234" s="25"/>
      <c r="AN234" s="25"/>
      <c r="AO234" s="25"/>
      <c r="AP234" s="25"/>
      <c r="AQ234" s="25"/>
      <c r="AR234" s="23"/>
      <c r="AS234" s="29"/>
      <c r="AT234" s="27"/>
      <c r="AU234" s="27"/>
      <c r="AV234" s="26"/>
      <c r="AW234" s="23"/>
      <c r="AX234" s="23"/>
      <c r="AY234" s="25"/>
      <c r="AZ234" s="25"/>
      <c r="BA234" s="23"/>
      <c r="BB234" s="23"/>
      <c r="BC234" s="23"/>
      <c r="BD234" s="25"/>
      <c r="BE234" s="25"/>
      <c r="BF234" s="23"/>
      <c r="BG234" s="23"/>
      <c r="BH234" s="28"/>
      <c r="BI234" s="25"/>
      <c r="BJ234" s="25"/>
      <c r="BK234" s="28"/>
      <c r="BL234" s="25"/>
      <c r="BM234" s="26"/>
      <c r="BN234" s="27"/>
      <c r="BO234" s="27"/>
      <c r="BP234" s="26"/>
      <c r="BQ234" s="23"/>
      <c r="BR234" s="28"/>
      <c r="BS234" s="25"/>
      <c r="BT234" s="25"/>
      <c r="BU234" s="28"/>
      <c r="BV234" s="25"/>
      <c r="BW234" s="26"/>
      <c r="BX234" s="27"/>
      <c r="BY234" s="27"/>
      <c r="BZ234" s="26"/>
    </row>
    <row r="235" spans="1:78">
      <c r="H235" s="25"/>
      <c r="I235" s="30"/>
      <c r="J235" s="33"/>
      <c r="K235" s="33"/>
      <c r="L235" s="33"/>
      <c r="M235" s="33"/>
      <c r="N235"/>
      <c r="O235" s="32"/>
      <c r="P235" s="25"/>
      <c r="Q235" s="25"/>
      <c r="R235" s="32"/>
      <c r="S235" s="30"/>
      <c r="T235" s="31"/>
      <c r="U235" s="25"/>
      <c r="V235" s="25"/>
      <c r="W235" s="31"/>
      <c r="X235" s="30"/>
      <c r="Y235" s="33"/>
      <c r="Z235" s="33"/>
      <c r="AA235" s="33"/>
      <c r="AB235" s="41"/>
      <c r="AC235" s="30"/>
      <c r="AD235" s="28"/>
      <c r="AE235" s="25"/>
      <c r="AF235" s="25"/>
      <c r="AG235" s="28"/>
      <c r="AH235" s="25"/>
      <c r="AI235" s="25"/>
      <c r="AJ235" s="25"/>
      <c r="AK235" s="25"/>
      <c r="AL235" s="25"/>
      <c r="AM235" s="25"/>
      <c r="AN235" s="25"/>
      <c r="AO235" s="25"/>
      <c r="AP235" s="25"/>
      <c r="AQ235" s="25"/>
      <c r="AR235" s="23"/>
      <c r="AS235" s="29"/>
      <c r="AT235" s="27"/>
      <c r="AU235" s="27"/>
      <c r="AV235" s="26"/>
      <c r="AW235" s="23"/>
      <c r="AX235" s="23"/>
      <c r="AY235" s="25"/>
      <c r="AZ235" s="25"/>
      <c r="BA235" s="23"/>
      <c r="BB235" s="23"/>
      <c r="BC235" s="23"/>
      <c r="BD235" s="25"/>
      <c r="BE235" s="25"/>
      <c r="BF235" s="23"/>
      <c r="BG235" s="23"/>
      <c r="BH235" s="28"/>
      <c r="BI235" s="25"/>
      <c r="BJ235" s="25"/>
      <c r="BK235" s="28"/>
      <c r="BL235" s="25"/>
      <c r="BM235" s="26"/>
      <c r="BN235" s="27"/>
      <c r="BO235" s="27"/>
      <c r="BP235" s="26"/>
      <c r="BQ235" s="23"/>
      <c r="BR235" s="28"/>
      <c r="BS235" s="25"/>
      <c r="BT235" s="25"/>
      <c r="BU235" s="28"/>
      <c r="BV235" s="25"/>
      <c r="BW235" s="26"/>
      <c r="BX235" s="27"/>
      <c r="BY235" s="27"/>
      <c r="BZ235" s="26"/>
    </row>
    <row r="236" spans="1:78" s="25" customFormat="1">
      <c r="A236"/>
      <c r="B236" s="23"/>
      <c r="C236" s="91"/>
      <c r="D236" s="91"/>
      <c r="E236" s="91"/>
      <c r="F236" s="91"/>
      <c r="G236" s="174"/>
      <c r="I236" s="30"/>
      <c r="J236" s="33"/>
      <c r="K236" s="33"/>
      <c r="L236" s="33"/>
      <c r="M236" s="33"/>
      <c r="N236"/>
      <c r="O236" s="32"/>
      <c r="R236" s="32"/>
      <c r="S236" s="30"/>
      <c r="T236" s="31"/>
      <c r="W236" s="31"/>
      <c r="X236" s="30"/>
      <c r="Y236" s="33"/>
      <c r="Z236" s="33"/>
      <c r="AA236" s="33"/>
      <c r="AB236" s="41"/>
      <c r="AC236" s="30"/>
      <c r="AD236" s="28"/>
      <c r="AG236" s="28"/>
      <c r="AR236" s="23"/>
      <c r="AS236" s="29"/>
      <c r="AT236" s="27"/>
      <c r="AU236" s="27"/>
      <c r="AV236" s="26"/>
      <c r="AW236" s="23"/>
      <c r="AX236" s="23"/>
      <c r="BA236" s="23"/>
      <c r="BB236" s="23"/>
      <c r="BC236" s="23"/>
      <c r="BF236" s="23"/>
      <c r="BG236" s="23"/>
      <c r="BH236" s="28"/>
      <c r="BK236" s="28"/>
      <c r="BM236" s="26"/>
      <c r="BN236" s="27"/>
      <c r="BO236" s="27"/>
      <c r="BP236" s="26"/>
      <c r="BQ236" s="23"/>
      <c r="BR236" s="28"/>
      <c r="BU236" s="28"/>
      <c r="BW236" s="26"/>
      <c r="BX236" s="27"/>
      <c r="BY236" s="27"/>
      <c r="BZ236" s="26"/>
    </row>
    <row r="237" spans="1:78" s="25" customFormat="1">
      <c r="A237"/>
      <c r="B237" s="23"/>
      <c r="C237" s="91"/>
      <c r="D237" s="91"/>
      <c r="E237" s="91"/>
      <c r="F237" s="91"/>
      <c r="G237" s="174"/>
      <c r="I237" s="30"/>
      <c r="J237" s="33"/>
      <c r="K237" s="33"/>
      <c r="L237" s="33"/>
      <c r="M237" s="33"/>
      <c r="N237"/>
      <c r="O237" s="32"/>
      <c r="R237" s="32"/>
      <c r="S237" s="30"/>
      <c r="T237" s="31"/>
      <c r="W237" s="31"/>
      <c r="X237" s="30"/>
      <c r="Y237" s="33"/>
      <c r="Z237" s="33"/>
      <c r="AA237" s="33"/>
      <c r="AB237" s="41"/>
      <c r="AC237" s="30"/>
      <c r="AD237" s="28"/>
      <c r="AG237" s="28"/>
      <c r="AR237" s="23"/>
      <c r="AS237" s="29"/>
      <c r="AT237" s="27"/>
      <c r="AU237" s="27"/>
      <c r="AV237" s="26"/>
      <c r="AW237" s="23"/>
      <c r="AX237" s="23"/>
      <c r="BA237" s="23"/>
      <c r="BB237" s="23"/>
      <c r="BC237" s="23"/>
      <c r="BF237" s="23"/>
      <c r="BG237" s="23"/>
      <c r="BH237" s="28"/>
      <c r="BK237" s="28"/>
      <c r="BM237" s="26"/>
      <c r="BN237" s="27"/>
      <c r="BO237" s="27"/>
      <c r="BP237" s="26"/>
      <c r="BQ237" s="23"/>
      <c r="BR237" s="28"/>
      <c r="BU237" s="28"/>
      <c r="BW237" s="26"/>
      <c r="BX237" s="27"/>
      <c r="BY237" s="27"/>
      <c r="BZ237" s="26"/>
    </row>
    <row r="238" spans="1:78" s="25" customFormat="1">
      <c r="A238"/>
      <c r="B238" s="23"/>
      <c r="C238" s="91"/>
      <c r="D238" s="91"/>
      <c r="E238" s="91"/>
      <c r="F238" s="91"/>
      <c r="G238" s="174"/>
      <c r="I238" s="30"/>
      <c r="J238" s="33"/>
      <c r="K238" s="33"/>
      <c r="L238" s="33"/>
      <c r="M238" s="33"/>
      <c r="N238"/>
      <c r="O238" s="32"/>
      <c r="R238" s="32"/>
      <c r="S238" s="30"/>
      <c r="T238" s="31"/>
      <c r="W238" s="31"/>
      <c r="X238" s="30"/>
      <c r="Y238" s="33"/>
      <c r="Z238" s="33"/>
      <c r="AA238" s="33"/>
      <c r="AB238" s="41"/>
      <c r="AC238" s="30"/>
      <c r="AD238" s="28"/>
      <c r="AG238" s="28"/>
      <c r="AR238" s="23"/>
      <c r="AS238" s="29"/>
      <c r="AT238" s="27"/>
      <c r="AU238" s="27"/>
      <c r="AV238" s="26"/>
      <c r="AW238" s="23"/>
      <c r="AX238" s="23"/>
      <c r="BA238" s="23"/>
      <c r="BB238" s="23"/>
      <c r="BC238" s="23"/>
      <c r="BF238" s="23"/>
      <c r="BG238" s="23"/>
      <c r="BH238" s="28"/>
      <c r="BK238" s="28"/>
      <c r="BM238" s="26"/>
      <c r="BN238" s="27"/>
      <c r="BO238" s="27"/>
      <c r="BP238" s="26"/>
      <c r="BQ238" s="23"/>
      <c r="BR238" s="28"/>
      <c r="BU238" s="28"/>
      <c r="BW238" s="26"/>
      <c r="BX238" s="27"/>
      <c r="BY238" s="27"/>
      <c r="BZ238" s="26"/>
    </row>
    <row r="239" spans="1:78" s="25" customFormat="1">
      <c r="A239"/>
      <c r="B239" s="23"/>
      <c r="C239" s="91"/>
      <c r="D239" s="91"/>
      <c r="E239" s="91"/>
      <c r="F239" s="91"/>
      <c r="G239" s="174"/>
      <c r="I239" s="30"/>
      <c r="J239" s="33"/>
      <c r="K239" s="33"/>
      <c r="L239" s="33"/>
      <c r="M239" s="33"/>
      <c r="N239"/>
      <c r="O239" s="32"/>
      <c r="R239" s="32"/>
      <c r="S239" s="30"/>
      <c r="T239" s="31"/>
      <c r="W239" s="31"/>
      <c r="X239" s="30"/>
      <c r="Y239" s="33"/>
      <c r="Z239" s="33"/>
      <c r="AA239" s="33"/>
      <c r="AB239" s="41"/>
      <c r="AC239" s="30"/>
      <c r="AD239" s="28"/>
      <c r="AG239" s="28"/>
      <c r="AR239" s="23"/>
      <c r="AS239" s="29"/>
      <c r="AT239" s="27"/>
      <c r="AU239" s="27"/>
      <c r="AV239" s="26"/>
      <c r="AW239" s="23"/>
      <c r="AX239" s="23"/>
      <c r="BA239" s="23"/>
      <c r="BB239" s="23"/>
      <c r="BC239" s="23"/>
      <c r="BF239" s="23"/>
      <c r="BG239" s="23"/>
      <c r="BH239" s="28"/>
      <c r="BK239" s="28"/>
      <c r="BM239" s="26"/>
      <c r="BN239" s="27"/>
      <c r="BO239" s="27"/>
      <c r="BP239" s="26"/>
      <c r="BQ239" s="23"/>
      <c r="BR239" s="28"/>
      <c r="BU239" s="28"/>
      <c r="BW239" s="26"/>
      <c r="BX239" s="27"/>
      <c r="BY239" s="27"/>
      <c r="BZ239" s="26"/>
    </row>
    <row r="240" spans="1:78" s="25" customFormat="1">
      <c r="A240"/>
      <c r="B240" s="23"/>
      <c r="C240" s="91"/>
      <c r="D240" s="91"/>
      <c r="E240" s="91"/>
      <c r="F240" s="91"/>
      <c r="G240" s="174"/>
      <c r="I240" s="30"/>
      <c r="J240" s="33"/>
      <c r="K240" s="33"/>
      <c r="L240" s="33"/>
      <c r="M240" s="33"/>
      <c r="N240"/>
      <c r="O240" s="32"/>
      <c r="R240" s="32"/>
      <c r="S240" s="30"/>
      <c r="T240" s="31"/>
      <c r="W240" s="31"/>
      <c r="X240" s="30"/>
      <c r="Y240" s="33"/>
      <c r="Z240" s="33"/>
      <c r="AA240" s="33"/>
      <c r="AB240" s="41"/>
      <c r="AC240" s="30"/>
      <c r="AD240" s="28"/>
      <c r="AG240" s="28"/>
      <c r="AR240" s="23"/>
      <c r="AS240" s="29"/>
      <c r="AT240" s="27"/>
      <c r="AU240" s="27"/>
      <c r="AV240" s="26"/>
      <c r="AW240" s="23"/>
      <c r="AX240" s="23"/>
      <c r="BA240" s="23"/>
      <c r="BB240" s="23"/>
      <c r="BC240" s="23"/>
      <c r="BF240" s="23"/>
      <c r="BG240" s="23"/>
      <c r="BH240" s="28"/>
      <c r="BK240" s="28"/>
      <c r="BM240" s="26"/>
      <c r="BN240" s="27"/>
      <c r="BO240" s="27"/>
      <c r="BP240" s="26"/>
      <c r="BQ240" s="23"/>
      <c r="BR240" s="28"/>
      <c r="BU240" s="28"/>
      <c r="BW240" s="26"/>
      <c r="BX240" s="27"/>
      <c r="BY240" s="27"/>
      <c r="BZ240" s="26"/>
    </row>
    <row r="241" spans="1:78" s="25" customFormat="1">
      <c r="A241"/>
      <c r="B241" s="23"/>
      <c r="C241" s="91"/>
      <c r="D241" s="91"/>
      <c r="E241" s="91"/>
      <c r="F241" s="91"/>
      <c r="G241" s="174"/>
      <c r="I241" s="30"/>
      <c r="J241" s="33"/>
      <c r="K241" s="33"/>
      <c r="L241" s="33"/>
      <c r="M241" s="33"/>
      <c r="N241"/>
      <c r="O241" s="32"/>
      <c r="R241" s="32"/>
      <c r="S241" s="30"/>
      <c r="T241" s="31"/>
      <c r="W241" s="31"/>
      <c r="X241" s="30"/>
      <c r="Y241" s="33"/>
      <c r="Z241" s="33"/>
      <c r="AA241" s="33"/>
      <c r="AB241" s="41"/>
      <c r="AC241" s="30"/>
      <c r="AD241" s="28"/>
      <c r="AG241" s="28"/>
      <c r="AR241" s="23"/>
      <c r="AS241" s="29"/>
      <c r="AT241" s="27"/>
      <c r="AU241" s="27"/>
      <c r="AV241" s="26"/>
      <c r="AW241" s="23"/>
      <c r="AX241" s="23"/>
      <c r="BA241" s="23"/>
      <c r="BB241" s="23"/>
      <c r="BC241" s="23"/>
      <c r="BF241" s="23"/>
      <c r="BG241" s="23"/>
      <c r="BH241" s="28"/>
      <c r="BK241" s="28"/>
      <c r="BM241" s="26"/>
      <c r="BN241" s="27"/>
      <c r="BO241" s="27"/>
      <c r="BP241" s="26"/>
      <c r="BQ241" s="23"/>
      <c r="BR241" s="28"/>
      <c r="BU241" s="28"/>
      <c r="BW241" s="26"/>
      <c r="BX241" s="27"/>
      <c r="BY241" s="27"/>
      <c r="BZ241" s="26"/>
    </row>
    <row r="242" spans="1:78" s="25" customFormat="1">
      <c r="A242"/>
      <c r="B242" s="23"/>
      <c r="C242" s="91"/>
      <c r="D242" s="91"/>
      <c r="E242" s="91"/>
      <c r="F242" s="91"/>
      <c r="G242" s="174"/>
      <c r="I242" s="30"/>
      <c r="J242" s="33"/>
      <c r="K242" s="33"/>
      <c r="L242" s="33"/>
      <c r="M242" s="33"/>
      <c r="N242"/>
      <c r="O242" s="32"/>
      <c r="R242" s="32"/>
      <c r="S242" s="30"/>
      <c r="T242" s="31"/>
      <c r="W242" s="31"/>
      <c r="X242" s="30"/>
      <c r="Y242" s="33"/>
      <c r="Z242" s="33"/>
      <c r="AA242" s="33"/>
      <c r="AB242" s="41"/>
      <c r="AC242" s="30"/>
      <c r="AD242" s="28"/>
      <c r="AG242" s="28"/>
      <c r="AR242" s="23"/>
      <c r="AS242" s="29"/>
      <c r="AT242" s="27"/>
      <c r="AU242" s="27"/>
      <c r="AV242" s="26"/>
      <c r="AW242" s="23"/>
      <c r="AX242" s="23"/>
      <c r="BA242" s="23"/>
      <c r="BB242" s="23"/>
      <c r="BC242" s="23"/>
      <c r="BF242" s="23"/>
      <c r="BG242" s="23"/>
      <c r="BH242" s="28"/>
      <c r="BK242" s="28"/>
      <c r="BM242" s="26"/>
      <c r="BN242" s="27"/>
      <c r="BO242" s="27"/>
      <c r="BP242" s="26"/>
      <c r="BQ242" s="23"/>
      <c r="BR242" s="28"/>
      <c r="BU242" s="28"/>
      <c r="BW242" s="26"/>
      <c r="BX242" s="27"/>
      <c r="BY242" s="27"/>
      <c r="BZ242" s="26"/>
    </row>
    <row r="243" spans="1:78">
      <c r="H243" s="25"/>
      <c r="I243" s="30"/>
      <c r="J243" s="33"/>
      <c r="K243" s="33"/>
      <c r="L243" s="33"/>
      <c r="M243" s="33"/>
      <c r="N243"/>
      <c r="O243" s="32"/>
      <c r="P243" s="25"/>
      <c r="Q243" s="25"/>
      <c r="R243" s="32"/>
      <c r="S243" s="30"/>
      <c r="T243" s="31"/>
      <c r="U243" s="25"/>
      <c r="V243" s="25"/>
      <c r="W243" s="31"/>
      <c r="X243" s="30"/>
      <c r="Y243" s="33"/>
      <c r="Z243" s="33"/>
      <c r="AA243" s="33"/>
      <c r="AB243" s="41"/>
      <c r="AC243" s="30"/>
      <c r="AD243" s="28"/>
      <c r="AE243" s="25"/>
      <c r="AF243" s="25"/>
      <c r="AG243" s="28"/>
      <c r="AH243" s="25"/>
      <c r="AI243" s="25"/>
      <c r="AJ243" s="25"/>
      <c r="AK243" s="25"/>
      <c r="AL243" s="25"/>
      <c r="AM243" s="25"/>
      <c r="AN243" s="25"/>
      <c r="AO243" s="25"/>
      <c r="AP243" s="25"/>
      <c r="AQ243" s="25"/>
      <c r="AR243" s="23"/>
      <c r="AS243" s="29"/>
      <c r="AT243" s="27"/>
      <c r="AU243" s="27"/>
      <c r="AV243" s="26"/>
      <c r="AW243" s="23"/>
      <c r="AX243" s="23"/>
      <c r="AY243" s="25"/>
      <c r="AZ243" s="25"/>
      <c r="BA243" s="23"/>
      <c r="BB243" s="23"/>
      <c r="BC243" s="23"/>
      <c r="BD243" s="25"/>
      <c r="BE243" s="25"/>
      <c r="BF243" s="23"/>
      <c r="BG243" s="23"/>
      <c r="BH243" s="28"/>
      <c r="BI243" s="25"/>
      <c r="BJ243" s="25"/>
      <c r="BK243" s="28"/>
      <c r="BL243" s="25"/>
      <c r="BM243" s="26"/>
      <c r="BN243" s="27"/>
      <c r="BO243" s="27"/>
      <c r="BP243" s="26"/>
      <c r="BQ243" s="23"/>
      <c r="BR243" s="28"/>
      <c r="BS243" s="25"/>
      <c r="BT243" s="25"/>
      <c r="BU243" s="28"/>
      <c r="BV243" s="25"/>
      <c r="BW243" s="26"/>
      <c r="BX243" s="27"/>
      <c r="BY243" s="27"/>
      <c r="BZ243" s="26"/>
    </row>
    <row r="244" spans="1:78">
      <c r="H244" s="25"/>
      <c r="I244" s="30"/>
      <c r="J244" s="33"/>
      <c r="K244" s="33"/>
      <c r="L244" s="33"/>
      <c r="M244" s="33"/>
      <c r="N244"/>
      <c r="O244" s="32"/>
      <c r="P244" s="25"/>
      <c r="Q244" s="25"/>
      <c r="R244" s="32"/>
      <c r="S244" s="30"/>
      <c r="T244" s="31"/>
      <c r="U244" s="25"/>
      <c r="V244" s="25"/>
      <c r="W244" s="31"/>
      <c r="X244" s="30"/>
      <c r="Y244" s="33"/>
      <c r="Z244" s="33"/>
      <c r="AA244" s="33"/>
      <c r="AB244" s="41"/>
      <c r="AC244" s="30"/>
      <c r="AD244" s="28"/>
      <c r="AE244" s="25"/>
      <c r="AF244" s="25"/>
      <c r="AG244" s="28"/>
      <c r="AH244" s="25"/>
      <c r="AI244" s="25"/>
      <c r="AJ244" s="25"/>
      <c r="AK244" s="25"/>
      <c r="AL244" s="25"/>
      <c r="AM244" s="25"/>
      <c r="AN244" s="25"/>
      <c r="AO244" s="25"/>
      <c r="AP244" s="25"/>
      <c r="AQ244" s="25"/>
      <c r="AR244" s="23"/>
      <c r="AS244" s="29"/>
      <c r="AT244" s="27"/>
      <c r="AU244" s="27"/>
      <c r="AV244" s="26"/>
      <c r="AW244" s="23"/>
      <c r="AX244" s="23"/>
      <c r="AY244" s="25"/>
      <c r="AZ244" s="25"/>
      <c r="BA244" s="23"/>
      <c r="BB244" s="23"/>
      <c r="BC244" s="23"/>
      <c r="BD244" s="25"/>
      <c r="BE244" s="25"/>
      <c r="BF244" s="23"/>
      <c r="BG244" s="23"/>
      <c r="BH244" s="28"/>
      <c r="BI244" s="25"/>
      <c r="BJ244" s="25"/>
      <c r="BK244" s="28"/>
      <c r="BL244" s="25"/>
      <c r="BM244" s="26"/>
      <c r="BN244" s="27"/>
      <c r="BO244" s="27"/>
      <c r="BP244" s="26"/>
      <c r="BQ244" s="23"/>
      <c r="BR244" s="28"/>
      <c r="BS244" s="25"/>
      <c r="BT244" s="25"/>
      <c r="BU244" s="28"/>
      <c r="BV244" s="25"/>
      <c r="BW244" s="26"/>
      <c r="BX244" s="27"/>
      <c r="BY244" s="27"/>
      <c r="BZ244" s="26"/>
    </row>
    <row r="245" spans="1:78">
      <c r="H245" s="25"/>
      <c r="I245" s="30"/>
      <c r="J245" s="33"/>
      <c r="K245" s="33"/>
      <c r="L245" s="33"/>
      <c r="M245" s="33"/>
      <c r="N245"/>
      <c r="O245" s="32"/>
      <c r="P245" s="25"/>
      <c r="Q245" s="25"/>
      <c r="R245" s="32"/>
      <c r="S245" s="30"/>
      <c r="T245" s="31"/>
      <c r="U245" s="25"/>
      <c r="V245" s="25"/>
      <c r="W245" s="31"/>
      <c r="X245" s="30"/>
      <c r="Y245" s="33"/>
      <c r="Z245" s="33"/>
      <c r="AA245" s="33"/>
      <c r="AB245" s="41"/>
      <c r="AC245" s="30"/>
      <c r="AD245" s="28"/>
      <c r="AE245" s="25"/>
      <c r="AF245" s="25"/>
      <c r="AG245" s="28"/>
      <c r="AH245" s="25"/>
      <c r="AI245" s="25"/>
      <c r="AJ245" s="25"/>
      <c r="AK245" s="25"/>
      <c r="AL245" s="25"/>
      <c r="AM245" s="25"/>
      <c r="AN245" s="25"/>
      <c r="AO245" s="25"/>
      <c r="AP245" s="25"/>
      <c r="AQ245" s="25"/>
      <c r="AR245" s="23"/>
      <c r="AS245" s="29"/>
      <c r="AT245" s="27"/>
      <c r="AU245" s="27"/>
      <c r="AV245" s="26"/>
      <c r="AW245" s="23"/>
      <c r="AX245" s="23"/>
      <c r="AY245" s="25"/>
      <c r="AZ245" s="25"/>
      <c r="BA245" s="23"/>
      <c r="BB245" s="23"/>
      <c r="BC245" s="23"/>
      <c r="BD245" s="25"/>
      <c r="BE245" s="25"/>
      <c r="BF245" s="23"/>
      <c r="BG245" s="23"/>
      <c r="BH245" s="28"/>
      <c r="BI245" s="25"/>
      <c r="BJ245" s="25"/>
      <c r="BK245" s="28"/>
      <c r="BL245" s="25"/>
      <c r="BM245" s="26"/>
      <c r="BN245" s="27"/>
      <c r="BO245" s="27"/>
      <c r="BP245" s="26"/>
      <c r="BQ245" s="23"/>
      <c r="BR245" s="28"/>
      <c r="BS245" s="25"/>
      <c r="BT245" s="25"/>
      <c r="BU245" s="28"/>
      <c r="BV245" s="25"/>
      <c r="BW245" s="26"/>
      <c r="BX245" s="27"/>
      <c r="BY245" s="27"/>
      <c r="BZ245" s="26"/>
    </row>
    <row r="246" spans="1:78">
      <c r="H246" s="25"/>
      <c r="I246" s="30"/>
      <c r="J246" s="33"/>
      <c r="K246" s="33"/>
      <c r="L246" s="33"/>
      <c r="M246" s="33"/>
      <c r="N246"/>
      <c r="O246" s="32"/>
      <c r="P246" s="25"/>
      <c r="Q246" s="25"/>
      <c r="R246" s="32"/>
      <c r="S246" s="30"/>
      <c r="T246" s="31"/>
      <c r="U246" s="25"/>
      <c r="V246" s="25"/>
      <c r="W246" s="31"/>
      <c r="X246" s="30"/>
      <c r="Y246" s="33"/>
      <c r="Z246" s="33"/>
      <c r="AA246" s="33"/>
      <c r="AB246" s="41"/>
      <c r="AC246" s="30"/>
      <c r="AD246" s="28"/>
      <c r="AE246" s="25"/>
      <c r="AF246" s="25"/>
      <c r="AG246" s="28"/>
      <c r="AH246" s="25"/>
      <c r="AI246" s="25"/>
      <c r="AJ246" s="25"/>
      <c r="AK246" s="25"/>
      <c r="AL246" s="25"/>
      <c r="AM246" s="25"/>
      <c r="AN246" s="25"/>
      <c r="AO246" s="25"/>
      <c r="AP246" s="25"/>
      <c r="AQ246" s="25"/>
      <c r="AR246" s="23"/>
      <c r="AS246" s="29"/>
      <c r="AT246" s="27"/>
      <c r="AU246" s="27"/>
      <c r="AV246" s="26"/>
      <c r="AW246" s="23"/>
      <c r="AX246" s="23"/>
      <c r="AY246" s="25"/>
      <c r="AZ246" s="25"/>
      <c r="BA246" s="23"/>
      <c r="BB246" s="23"/>
      <c r="BC246" s="23"/>
      <c r="BD246" s="25"/>
      <c r="BE246" s="25"/>
      <c r="BF246" s="23"/>
      <c r="BG246" s="23"/>
      <c r="BH246" s="28"/>
      <c r="BI246" s="25"/>
      <c r="BJ246" s="25"/>
      <c r="BK246" s="28"/>
      <c r="BL246" s="25"/>
      <c r="BM246" s="26"/>
      <c r="BN246" s="27"/>
      <c r="BO246" s="27"/>
      <c r="BP246" s="26"/>
      <c r="BQ246" s="23"/>
      <c r="BR246" s="28"/>
      <c r="BS246" s="25"/>
      <c r="BT246" s="25"/>
      <c r="BU246" s="28"/>
      <c r="BV246" s="25"/>
      <c r="BW246" s="26"/>
      <c r="BX246" s="27"/>
      <c r="BY246" s="27"/>
      <c r="BZ246" s="26"/>
    </row>
    <row r="247" spans="1:78">
      <c r="H247" s="25"/>
      <c r="I247" s="30"/>
      <c r="J247" s="33"/>
      <c r="K247" s="33"/>
      <c r="L247" s="33"/>
      <c r="M247" s="33"/>
      <c r="N247"/>
      <c r="O247" s="32"/>
      <c r="P247" s="25"/>
      <c r="Q247" s="25"/>
      <c r="R247" s="32"/>
      <c r="S247" s="30"/>
      <c r="T247" s="31"/>
      <c r="U247" s="25"/>
      <c r="V247" s="25"/>
      <c r="W247" s="31"/>
      <c r="X247" s="30"/>
      <c r="Y247" s="33"/>
      <c r="Z247" s="33"/>
      <c r="AA247" s="33"/>
      <c r="AB247" s="41"/>
      <c r="AC247" s="30"/>
      <c r="AD247" s="28"/>
      <c r="AE247" s="25"/>
      <c r="AF247" s="25"/>
      <c r="AG247" s="28"/>
      <c r="AH247" s="25"/>
      <c r="AI247" s="25"/>
      <c r="AJ247" s="25"/>
      <c r="AK247" s="25"/>
      <c r="AL247" s="25"/>
      <c r="AM247" s="25"/>
      <c r="AN247" s="25"/>
      <c r="AO247" s="25"/>
      <c r="AP247" s="25"/>
      <c r="AQ247" s="25"/>
      <c r="AR247" s="23"/>
      <c r="AS247" s="29"/>
      <c r="AT247" s="27"/>
      <c r="AU247" s="27"/>
      <c r="AV247" s="26"/>
      <c r="AW247" s="23"/>
      <c r="AX247" s="23"/>
      <c r="AY247" s="25"/>
      <c r="AZ247" s="25"/>
      <c r="BA247" s="23"/>
      <c r="BB247" s="23"/>
      <c r="BC247" s="23"/>
      <c r="BD247" s="25"/>
      <c r="BE247" s="25"/>
      <c r="BF247" s="23"/>
      <c r="BG247" s="23"/>
      <c r="BH247" s="28"/>
      <c r="BI247" s="25"/>
      <c r="BJ247" s="25"/>
      <c r="BK247" s="28"/>
      <c r="BL247" s="25"/>
      <c r="BM247" s="26"/>
      <c r="BN247" s="27"/>
      <c r="BO247" s="27"/>
      <c r="BP247" s="26"/>
      <c r="BQ247" s="23"/>
      <c r="BR247" s="28"/>
      <c r="BS247" s="25"/>
      <c r="BT247" s="25"/>
      <c r="BU247" s="28"/>
      <c r="BV247" s="25"/>
      <c r="BW247" s="26"/>
      <c r="BX247" s="27"/>
      <c r="BY247" s="27"/>
      <c r="BZ247" s="26"/>
    </row>
    <row r="248" spans="1:78">
      <c r="H248" s="25"/>
      <c r="I248" s="30"/>
      <c r="J248" s="33"/>
      <c r="K248" s="33"/>
      <c r="L248" s="33"/>
      <c r="M248" s="33"/>
      <c r="N248"/>
      <c r="O248" s="32"/>
      <c r="P248" s="25"/>
      <c r="Q248" s="25"/>
      <c r="R248" s="32"/>
      <c r="S248" s="30"/>
      <c r="T248" s="31"/>
      <c r="U248" s="25"/>
      <c r="V248" s="25"/>
      <c r="W248" s="31"/>
      <c r="X248" s="30"/>
      <c r="Y248" s="33"/>
      <c r="Z248" s="33"/>
      <c r="AA248" s="33"/>
      <c r="AB248" s="41"/>
      <c r="AC248" s="30"/>
      <c r="AD248" s="28"/>
      <c r="AE248" s="25"/>
      <c r="AF248" s="25"/>
      <c r="AG248" s="28"/>
      <c r="AH248" s="25"/>
      <c r="AI248" s="25"/>
      <c r="AJ248" s="25"/>
      <c r="AK248" s="25"/>
      <c r="AL248" s="25"/>
      <c r="AM248" s="25"/>
      <c r="AN248" s="25"/>
      <c r="AO248" s="25"/>
      <c r="AP248" s="25"/>
      <c r="AQ248" s="25"/>
      <c r="AR248" s="23"/>
      <c r="AS248" s="29"/>
      <c r="AT248" s="27"/>
      <c r="AU248" s="27"/>
      <c r="AV248" s="26"/>
      <c r="AW248" s="23"/>
      <c r="AX248" s="23"/>
      <c r="AY248" s="25"/>
      <c r="AZ248" s="25"/>
      <c r="BA248" s="23"/>
      <c r="BB248" s="23"/>
      <c r="BC248" s="23"/>
      <c r="BD248" s="25"/>
      <c r="BE248" s="25"/>
      <c r="BF248" s="23"/>
      <c r="BG248" s="23"/>
      <c r="BH248" s="28"/>
      <c r="BI248" s="25"/>
      <c r="BJ248" s="25"/>
      <c r="BK248" s="28"/>
      <c r="BL248" s="25"/>
      <c r="BM248" s="26"/>
      <c r="BN248" s="27"/>
      <c r="BO248" s="27"/>
      <c r="BP248" s="26"/>
      <c r="BQ248" s="23"/>
      <c r="BR248" s="28"/>
      <c r="BS248" s="25"/>
      <c r="BT248" s="25"/>
      <c r="BU248" s="28"/>
      <c r="BV248" s="25"/>
      <c r="BW248" s="26"/>
      <c r="BX248" s="27"/>
      <c r="BY248" s="27"/>
      <c r="BZ248" s="26"/>
    </row>
    <row r="249" spans="1:78">
      <c r="H249" s="25"/>
      <c r="I249" s="30"/>
      <c r="J249" s="33"/>
      <c r="K249" s="33"/>
      <c r="L249" s="33"/>
      <c r="M249" s="33"/>
      <c r="N249"/>
      <c r="O249" s="32"/>
      <c r="P249" s="25"/>
      <c r="Q249" s="25"/>
      <c r="R249" s="32"/>
      <c r="S249" s="30"/>
      <c r="T249" s="31"/>
      <c r="U249" s="25"/>
      <c r="V249" s="25"/>
      <c r="W249" s="31"/>
      <c r="X249" s="30"/>
      <c r="Y249" s="33"/>
      <c r="Z249" s="33"/>
      <c r="AA249" s="33"/>
      <c r="AB249" s="41"/>
      <c r="AC249" s="30"/>
      <c r="AD249" s="28"/>
      <c r="AE249" s="25"/>
      <c r="AF249" s="25"/>
      <c r="AG249" s="28"/>
      <c r="AH249" s="25"/>
      <c r="AI249" s="25"/>
      <c r="AJ249" s="25"/>
      <c r="AK249" s="25"/>
      <c r="AL249" s="25"/>
      <c r="AM249" s="25"/>
      <c r="AN249" s="25"/>
      <c r="AO249" s="25"/>
      <c r="AP249" s="25"/>
      <c r="AQ249" s="25"/>
      <c r="AR249" s="23"/>
      <c r="AS249" s="29"/>
      <c r="AT249" s="27"/>
      <c r="AU249" s="27"/>
      <c r="AV249" s="26"/>
      <c r="AW249" s="23"/>
      <c r="AX249" s="23"/>
      <c r="AY249" s="25"/>
      <c r="AZ249" s="25"/>
      <c r="BA249" s="23"/>
      <c r="BB249" s="23"/>
      <c r="BC249" s="23"/>
      <c r="BD249" s="25"/>
      <c r="BE249" s="25"/>
      <c r="BF249" s="23"/>
      <c r="BG249" s="23"/>
      <c r="BH249" s="28"/>
      <c r="BI249" s="25"/>
      <c r="BJ249" s="25"/>
      <c r="BK249" s="28"/>
      <c r="BL249" s="25"/>
      <c r="BM249" s="26"/>
      <c r="BN249" s="27"/>
      <c r="BO249" s="27"/>
      <c r="BP249" s="26"/>
      <c r="BQ249" s="23"/>
      <c r="BR249" s="28"/>
      <c r="BS249" s="25"/>
      <c r="BT249" s="25"/>
      <c r="BU249" s="28"/>
      <c r="BV249" s="25"/>
      <c r="BW249" s="26"/>
      <c r="BX249" s="27"/>
      <c r="BY249" s="27"/>
      <c r="BZ249" s="26"/>
    </row>
    <row r="250" spans="1:78">
      <c r="H250" s="25"/>
      <c r="I250" s="30"/>
      <c r="J250" s="33"/>
      <c r="K250" s="33"/>
      <c r="L250" s="33"/>
      <c r="M250" s="33"/>
      <c r="N250"/>
      <c r="O250" s="32"/>
      <c r="P250" s="25"/>
      <c r="Q250" s="25"/>
      <c r="R250" s="32"/>
      <c r="S250" s="30"/>
      <c r="T250" s="31"/>
      <c r="U250" s="25"/>
      <c r="V250" s="25"/>
      <c r="W250" s="31"/>
      <c r="X250" s="30"/>
      <c r="Y250" s="33"/>
      <c r="Z250" s="33"/>
      <c r="AA250" s="33"/>
      <c r="AB250" s="41"/>
      <c r="AC250" s="30"/>
      <c r="AD250" s="28"/>
      <c r="AE250" s="25"/>
      <c r="AF250" s="25"/>
      <c r="AG250" s="28"/>
      <c r="AH250" s="25"/>
      <c r="AI250" s="25"/>
      <c r="AJ250" s="25"/>
      <c r="AK250" s="25"/>
      <c r="AL250" s="25"/>
      <c r="AM250" s="25"/>
      <c r="AN250" s="25"/>
      <c r="AO250" s="25"/>
      <c r="AP250" s="25"/>
      <c r="AQ250" s="25"/>
      <c r="AR250" s="23"/>
      <c r="AS250" s="29"/>
      <c r="AT250" s="27"/>
      <c r="AU250" s="27"/>
      <c r="AV250" s="26"/>
      <c r="AW250" s="23"/>
      <c r="AX250" s="23"/>
      <c r="AY250" s="25"/>
      <c r="AZ250" s="25"/>
      <c r="BA250" s="23"/>
      <c r="BB250" s="23"/>
      <c r="BC250" s="23"/>
      <c r="BD250" s="25"/>
      <c r="BE250" s="25"/>
      <c r="BF250" s="23"/>
      <c r="BG250" s="23"/>
      <c r="BH250" s="28"/>
      <c r="BI250" s="25"/>
      <c r="BJ250" s="25"/>
      <c r="BK250" s="28"/>
      <c r="BL250" s="25"/>
      <c r="BM250" s="26"/>
      <c r="BN250" s="27"/>
      <c r="BO250" s="27"/>
      <c r="BP250" s="26"/>
      <c r="BQ250" s="23"/>
      <c r="BR250" s="28"/>
      <c r="BS250" s="25"/>
      <c r="BT250" s="25"/>
      <c r="BU250" s="28"/>
      <c r="BV250" s="25"/>
      <c r="BW250" s="26"/>
      <c r="BX250" s="27"/>
      <c r="BY250" s="27"/>
      <c r="BZ250" s="26"/>
    </row>
    <row r="251" spans="1:78">
      <c r="H251" s="25"/>
      <c r="I251" s="30"/>
      <c r="J251" s="33"/>
      <c r="K251" s="33"/>
      <c r="L251" s="33"/>
      <c r="M251" s="33"/>
      <c r="N251"/>
      <c r="O251" s="32"/>
      <c r="P251" s="25"/>
      <c r="Q251" s="25"/>
      <c r="R251" s="32"/>
      <c r="S251" s="30"/>
      <c r="T251" s="31"/>
      <c r="U251" s="25"/>
      <c r="V251" s="25"/>
      <c r="W251" s="31"/>
      <c r="X251" s="30"/>
      <c r="Y251" s="33"/>
      <c r="Z251" s="33"/>
      <c r="AA251" s="33"/>
      <c r="AB251" s="41"/>
      <c r="AC251" s="30"/>
      <c r="AD251" s="28"/>
      <c r="AE251" s="25"/>
      <c r="AF251" s="25"/>
      <c r="AG251" s="28"/>
      <c r="AH251" s="25"/>
      <c r="AI251" s="25"/>
      <c r="AJ251" s="25"/>
      <c r="AK251" s="25"/>
      <c r="AL251" s="25"/>
      <c r="AM251" s="25"/>
      <c r="AN251" s="25"/>
      <c r="AO251" s="25"/>
      <c r="AP251" s="25"/>
      <c r="AQ251" s="25"/>
      <c r="AR251" s="23"/>
      <c r="AS251" s="29"/>
      <c r="AT251" s="27"/>
      <c r="AU251" s="27"/>
      <c r="AV251" s="26"/>
      <c r="AW251" s="23"/>
      <c r="AX251" s="23"/>
      <c r="AY251" s="25"/>
      <c r="AZ251" s="25"/>
      <c r="BA251" s="23"/>
      <c r="BB251" s="23"/>
      <c r="BC251" s="23"/>
      <c r="BD251" s="25"/>
      <c r="BE251" s="25"/>
      <c r="BF251" s="23"/>
      <c r="BG251" s="23"/>
      <c r="BH251" s="28"/>
      <c r="BI251" s="25"/>
      <c r="BJ251" s="25"/>
      <c r="BK251" s="28"/>
      <c r="BL251" s="25"/>
      <c r="BM251" s="26"/>
      <c r="BN251" s="27"/>
      <c r="BO251" s="27"/>
      <c r="BP251" s="26"/>
      <c r="BQ251" s="23"/>
      <c r="BR251" s="28"/>
      <c r="BS251" s="25"/>
      <c r="BT251" s="25"/>
      <c r="BU251" s="28"/>
      <c r="BV251" s="25"/>
      <c r="BW251" s="26"/>
      <c r="BX251" s="27"/>
      <c r="BY251" s="27"/>
      <c r="BZ251" s="26"/>
    </row>
    <row r="252" spans="1:78">
      <c r="H252" s="25"/>
      <c r="I252" s="30"/>
      <c r="J252" s="33"/>
      <c r="K252" s="33"/>
      <c r="L252" s="33"/>
      <c r="M252" s="33"/>
      <c r="N252"/>
      <c r="O252" s="32"/>
      <c r="P252" s="25"/>
      <c r="Q252" s="25"/>
      <c r="R252" s="32"/>
      <c r="S252" s="30"/>
      <c r="T252" s="31"/>
      <c r="U252" s="25"/>
      <c r="V252" s="25"/>
      <c r="W252" s="31"/>
      <c r="X252" s="30"/>
      <c r="Y252" s="33"/>
      <c r="Z252" s="33"/>
      <c r="AA252" s="33"/>
      <c r="AB252" s="41"/>
      <c r="AC252" s="30"/>
      <c r="AD252" s="28"/>
      <c r="AE252" s="25"/>
      <c r="AF252" s="25"/>
      <c r="AG252" s="28"/>
      <c r="AH252" s="25"/>
      <c r="AI252" s="25"/>
      <c r="AJ252" s="25"/>
      <c r="AK252" s="25"/>
      <c r="AL252" s="25"/>
      <c r="AM252" s="25"/>
      <c r="AN252" s="25"/>
      <c r="AO252" s="25"/>
      <c r="AP252" s="25"/>
      <c r="AQ252" s="25"/>
      <c r="AR252" s="23"/>
      <c r="AS252" s="29"/>
      <c r="AT252" s="27"/>
      <c r="AU252" s="27"/>
      <c r="AV252" s="26"/>
      <c r="AW252" s="23"/>
      <c r="AX252" s="23"/>
      <c r="AY252" s="25"/>
      <c r="AZ252" s="25"/>
      <c r="BA252" s="23"/>
      <c r="BB252" s="23"/>
      <c r="BC252" s="23"/>
      <c r="BD252" s="25"/>
      <c r="BE252" s="25"/>
      <c r="BF252" s="23"/>
      <c r="BG252" s="23"/>
      <c r="BH252" s="28"/>
      <c r="BI252" s="25"/>
      <c r="BJ252" s="25"/>
      <c r="BK252" s="28"/>
      <c r="BL252" s="25"/>
      <c r="BM252" s="26"/>
      <c r="BN252" s="27"/>
      <c r="BO252" s="27"/>
      <c r="BP252" s="26"/>
      <c r="BQ252" s="23"/>
      <c r="BR252" s="28"/>
      <c r="BS252" s="25"/>
      <c r="BT252" s="25"/>
      <c r="BU252" s="28"/>
      <c r="BV252" s="25"/>
      <c r="BW252" s="26"/>
      <c r="BX252" s="27"/>
      <c r="BY252" s="27"/>
      <c r="BZ252" s="26"/>
    </row>
    <row r="253" spans="1:78">
      <c r="H253" s="25"/>
      <c r="I253" s="30"/>
      <c r="J253" s="33"/>
      <c r="K253" s="33"/>
      <c r="L253" s="33"/>
      <c r="M253" s="33"/>
      <c r="N253"/>
      <c r="O253" s="32"/>
      <c r="P253" s="25"/>
      <c r="Q253" s="25"/>
      <c r="R253" s="32"/>
      <c r="S253" s="30"/>
      <c r="T253" s="31"/>
      <c r="U253" s="25"/>
      <c r="V253" s="25"/>
      <c r="W253" s="31"/>
      <c r="X253" s="30"/>
      <c r="Y253" s="33"/>
      <c r="Z253" s="33"/>
      <c r="AA253" s="33"/>
      <c r="AB253" s="41"/>
      <c r="AC253" s="30"/>
      <c r="AD253" s="28"/>
      <c r="AE253" s="25"/>
      <c r="AF253" s="25"/>
      <c r="AG253" s="28"/>
      <c r="AH253" s="25"/>
      <c r="AI253" s="25"/>
      <c r="AJ253" s="25"/>
      <c r="AK253" s="25"/>
      <c r="AL253" s="25"/>
      <c r="AM253" s="25"/>
      <c r="AN253" s="25"/>
      <c r="AO253" s="25"/>
      <c r="AP253" s="25"/>
      <c r="AQ253" s="25"/>
      <c r="AR253" s="23"/>
      <c r="AS253" s="29"/>
      <c r="AT253" s="27"/>
      <c r="AU253" s="27"/>
      <c r="AV253" s="26"/>
      <c r="AW253" s="23"/>
      <c r="AX253" s="23"/>
      <c r="AY253" s="25"/>
      <c r="AZ253" s="25"/>
      <c r="BA253" s="23"/>
      <c r="BB253" s="23"/>
      <c r="BC253" s="23"/>
      <c r="BD253" s="25"/>
      <c r="BE253" s="25"/>
      <c r="BF253" s="23"/>
      <c r="BG253" s="23"/>
      <c r="BH253" s="28"/>
      <c r="BI253" s="25"/>
      <c r="BJ253" s="25"/>
      <c r="BK253" s="28"/>
      <c r="BL253" s="25"/>
      <c r="BM253" s="26"/>
      <c r="BN253" s="27"/>
      <c r="BO253" s="27"/>
      <c r="BP253" s="26"/>
      <c r="BQ253" s="23"/>
      <c r="BR253" s="28"/>
      <c r="BS253" s="25"/>
      <c r="BT253" s="25"/>
      <c r="BU253" s="28"/>
      <c r="BV253" s="25"/>
      <c r="BW253" s="26"/>
      <c r="BX253" s="27"/>
      <c r="BY253" s="27"/>
      <c r="BZ253" s="26"/>
    </row>
    <row r="254" spans="1:78">
      <c r="H254" s="25"/>
      <c r="I254" s="30"/>
      <c r="J254" s="33"/>
      <c r="K254" s="33"/>
      <c r="L254" s="33"/>
      <c r="M254" s="33"/>
      <c r="N254"/>
      <c r="O254" s="32"/>
      <c r="P254" s="25"/>
      <c r="Q254" s="25"/>
      <c r="R254" s="32"/>
      <c r="S254" s="30"/>
      <c r="T254" s="31"/>
      <c r="U254" s="25"/>
      <c r="V254" s="25"/>
      <c r="W254" s="31"/>
      <c r="X254" s="30"/>
      <c r="Y254" s="33"/>
      <c r="Z254" s="33"/>
      <c r="AA254" s="33"/>
      <c r="AB254" s="41"/>
      <c r="AC254" s="30"/>
      <c r="AD254" s="28"/>
      <c r="AE254" s="25"/>
      <c r="AF254" s="25"/>
      <c r="AG254" s="28"/>
      <c r="AH254" s="25"/>
      <c r="AI254" s="25"/>
      <c r="AJ254" s="25"/>
      <c r="AK254" s="25"/>
      <c r="AL254" s="25"/>
      <c r="AM254" s="25"/>
      <c r="AN254" s="25"/>
      <c r="AO254" s="25"/>
      <c r="AP254" s="25"/>
      <c r="AQ254" s="25"/>
      <c r="AR254" s="23"/>
      <c r="AS254" s="29"/>
      <c r="AT254" s="27"/>
      <c r="AU254" s="27"/>
      <c r="AV254" s="26"/>
      <c r="AW254" s="23"/>
      <c r="AX254" s="23"/>
      <c r="AY254" s="25"/>
      <c r="AZ254" s="25"/>
      <c r="BA254" s="23"/>
      <c r="BB254" s="23"/>
      <c r="BC254" s="23"/>
      <c r="BD254" s="25"/>
      <c r="BE254" s="25"/>
      <c r="BF254" s="23"/>
      <c r="BG254" s="23"/>
      <c r="BH254" s="28"/>
      <c r="BI254" s="25"/>
      <c r="BJ254" s="25"/>
      <c r="BK254" s="28"/>
      <c r="BL254" s="25"/>
      <c r="BM254" s="26"/>
      <c r="BN254" s="27"/>
      <c r="BO254" s="27"/>
      <c r="BP254" s="26"/>
      <c r="BQ254" s="23"/>
      <c r="BR254" s="28"/>
      <c r="BS254" s="25"/>
      <c r="BT254" s="25"/>
      <c r="BU254" s="28"/>
      <c r="BV254" s="25"/>
      <c r="BW254" s="26"/>
      <c r="BX254" s="27"/>
      <c r="BY254" s="27"/>
      <c r="BZ254" s="26"/>
    </row>
    <row r="255" spans="1:78">
      <c r="H255" s="25"/>
      <c r="I255" s="30"/>
      <c r="J255" s="33"/>
      <c r="K255" s="33"/>
      <c r="L255" s="33"/>
      <c r="M255" s="33"/>
      <c r="N255"/>
      <c r="O255" s="32"/>
      <c r="P255" s="25"/>
      <c r="Q255" s="25"/>
      <c r="R255" s="32"/>
      <c r="S255" s="30"/>
      <c r="T255" s="31"/>
      <c r="U255" s="25"/>
      <c r="V255" s="25"/>
      <c r="W255" s="31"/>
      <c r="X255" s="30"/>
      <c r="Y255" s="33"/>
      <c r="Z255" s="33"/>
      <c r="AA255" s="33"/>
      <c r="AB255" s="41"/>
      <c r="AC255" s="30"/>
      <c r="AD255" s="28"/>
      <c r="AE255" s="25"/>
      <c r="AF255" s="25"/>
      <c r="AG255" s="28"/>
      <c r="AH255" s="25"/>
      <c r="AI255" s="25"/>
      <c r="AJ255" s="25"/>
      <c r="AK255" s="25"/>
      <c r="AL255" s="25"/>
      <c r="AM255" s="25"/>
      <c r="AN255" s="25"/>
      <c r="AO255" s="25"/>
      <c r="AP255" s="25"/>
      <c r="AQ255" s="25"/>
      <c r="AR255" s="23"/>
      <c r="AS255" s="29"/>
      <c r="AT255" s="27"/>
      <c r="AU255" s="27"/>
      <c r="AV255" s="26"/>
      <c r="AW255" s="23"/>
      <c r="AX255" s="23"/>
      <c r="AY255" s="25"/>
      <c r="AZ255" s="25"/>
      <c r="BA255" s="23"/>
      <c r="BB255" s="23"/>
      <c r="BC255" s="23"/>
      <c r="BD255" s="25"/>
      <c r="BE255" s="25"/>
      <c r="BF255" s="23"/>
      <c r="BG255" s="23"/>
      <c r="BH255" s="28"/>
      <c r="BI255" s="25"/>
      <c r="BJ255" s="25"/>
      <c r="BK255" s="28"/>
      <c r="BL255" s="25"/>
      <c r="BM255" s="26"/>
      <c r="BN255" s="27"/>
      <c r="BO255" s="27"/>
      <c r="BP255" s="26"/>
      <c r="BQ255" s="23"/>
      <c r="BR255" s="28"/>
      <c r="BS255" s="25"/>
      <c r="BT255" s="25"/>
      <c r="BU255" s="28"/>
      <c r="BV255" s="25"/>
      <c r="BW255" s="26"/>
      <c r="BX255" s="27"/>
      <c r="BY255" s="27"/>
      <c r="BZ255" s="26"/>
    </row>
    <row r="256" spans="1:78">
      <c r="H256" s="25"/>
      <c r="I256" s="30"/>
      <c r="J256" s="33"/>
      <c r="K256" s="33"/>
      <c r="L256" s="33"/>
      <c r="M256" s="33"/>
      <c r="N256"/>
      <c r="O256" s="32"/>
      <c r="P256" s="25"/>
      <c r="Q256" s="25"/>
      <c r="R256" s="32"/>
      <c r="S256" s="30"/>
      <c r="T256" s="31"/>
      <c r="U256" s="25"/>
      <c r="V256" s="25"/>
      <c r="W256" s="31"/>
      <c r="X256" s="30"/>
      <c r="Y256" s="33"/>
      <c r="Z256" s="33"/>
      <c r="AA256" s="33"/>
      <c r="AB256" s="41"/>
      <c r="AC256" s="30"/>
      <c r="AD256" s="28"/>
      <c r="AE256" s="25"/>
      <c r="AF256" s="25"/>
      <c r="AG256" s="28"/>
      <c r="AH256" s="25"/>
      <c r="AI256" s="25"/>
      <c r="AJ256" s="25"/>
      <c r="AK256" s="25"/>
      <c r="AL256" s="25"/>
      <c r="AM256" s="25"/>
      <c r="AN256" s="25"/>
      <c r="AO256" s="25"/>
      <c r="AP256" s="25"/>
      <c r="AQ256" s="25"/>
      <c r="AR256" s="23"/>
      <c r="AS256" s="29"/>
      <c r="AT256" s="27"/>
      <c r="AU256" s="27"/>
      <c r="AV256" s="26"/>
      <c r="AW256" s="23"/>
      <c r="AX256" s="23"/>
      <c r="AY256" s="25"/>
      <c r="AZ256" s="25"/>
      <c r="BA256" s="23"/>
      <c r="BB256" s="23"/>
      <c r="BC256" s="23"/>
      <c r="BD256" s="25"/>
      <c r="BE256" s="25"/>
      <c r="BF256" s="23"/>
      <c r="BG256" s="23"/>
      <c r="BH256" s="28"/>
      <c r="BI256" s="25"/>
      <c r="BJ256" s="25"/>
      <c r="BK256" s="28"/>
      <c r="BL256" s="25"/>
      <c r="BM256" s="26"/>
      <c r="BN256" s="27"/>
      <c r="BO256" s="27"/>
      <c r="BP256" s="26"/>
      <c r="BQ256" s="23"/>
      <c r="BR256" s="28"/>
      <c r="BS256" s="25"/>
      <c r="BT256" s="25"/>
      <c r="BU256" s="28"/>
      <c r="BV256" s="25"/>
      <c r="BW256" s="26"/>
      <c r="BX256" s="27"/>
      <c r="BY256" s="27"/>
      <c r="BZ256" s="26"/>
    </row>
    <row r="257" spans="8:78">
      <c r="H257" s="25"/>
      <c r="I257" s="30"/>
      <c r="J257" s="33"/>
      <c r="K257" s="33"/>
      <c r="L257" s="33"/>
      <c r="M257" s="33"/>
      <c r="N257"/>
      <c r="O257" s="32"/>
      <c r="P257" s="25"/>
      <c r="Q257" s="25"/>
      <c r="R257" s="32"/>
      <c r="S257" s="30"/>
      <c r="T257" s="31"/>
      <c r="U257" s="25"/>
      <c r="V257" s="25"/>
      <c r="W257" s="31"/>
      <c r="X257" s="30"/>
      <c r="Y257" s="33"/>
      <c r="Z257" s="33"/>
      <c r="AA257" s="33"/>
      <c r="AB257" s="41"/>
      <c r="AC257" s="30"/>
      <c r="AD257" s="28"/>
      <c r="AE257" s="25"/>
      <c r="AF257" s="25"/>
      <c r="AG257" s="28"/>
      <c r="AH257" s="25"/>
      <c r="AI257" s="25"/>
      <c r="AJ257" s="25"/>
      <c r="AK257" s="25"/>
      <c r="AL257" s="25"/>
      <c r="AM257" s="25"/>
      <c r="AN257" s="25"/>
      <c r="AO257" s="25"/>
      <c r="AP257" s="25"/>
      <c r="AQ257" s="25"/>
      <c r="AR257" s="23"/>
      <c r="AS257" s="29"/>
      <c r="AT257" s="27"/>
      <c r="AU257" s="27"/>
      <c r="AV257" s="26"/>
      <c r="AW257" s="23"/>
      <c r="AX257" s="23"/>
      <c r="AY257" s="25"/>
      <c r="AZ257" s="25"/>
      <c r="BA257" s="23"/>
      <c r="BB257" s="23"/>
      <c r="BC257" s="23"/>
      <c r="BD257" s="25"/>
      <c r="BE257" s="25"/>
      <c r="BF257" s="23"/>
      <c r="BG257" s="23"/>
      <c r="BH257" s="28"/>
      <c r="BI257" s="25"/>
      <c r="BJ257" s="25"/>
      <c r="BK257" s="28"/>
      <c r="BL257" s="25"/>
      <c r="BM257" s="26"/>
      <c r="BN257" s="27"/>
      <c r="BO257" s="27"/>
      <c r="BP257" s="26"/>
      <c r="BQ257" s="23"/>
      <c r="BR257" s="28"/>
      <c r="BS257" s="25"/>
      <c r="BT257" s="25"/>
      <c r="BU257" s="28"/>
      <c r="BV257" s="25"/>
      <c r="BW257" s="26"/>
      <c r="BX257" s="27"/>
      <c r="BY257" s="27"/>
      <c r="BZ257" s="26"/>
    </row>
    <row r="258" spans="8:78">
      <c r="H258" s="25"/>
      <c r="I258" s="30"/>
      <c r="J258" s="33"/>
      <c r="K258" s="33"/>
      <c r="L258" s="33"/>
      <c r="M258" s="33"/>
      <c r="N258"/>
      <c r="O258" s="32"/>
      <c r="P258" s="25"/>
      <c r="Q258" s="25"/>
      <c r="R258" s="32"/>
      <c r="S258" s="30"/>
      <c r="T258" s="31"/>
      <c r="U258" s="25"/>
      <c r="V258" s="25"/>
      <c r="W258" s="31"/>
      <c r="X258" s="30"/>
      <c r="Y258" s="33"/>
      <c r="Z258" s="33"/>
      <c r="AA258" s="33"/>
      <c r="AB258" s="41"/>
      <c r="AC258" s="30"/>
      <c r="AD258" s="28"/>
      <c r="AE258" s="25"/>
      <c r="AF258" s="25"/>
      <c r="AG258" s="28"/>
      <c r="AH258" s="25"/>
      <c r="AI258" s="25"/>
      <c r="AJ258" s="25"/>
      <c r="AK258" s="25"/>
      <c r="AL258" s="25"/>
      <c r="AM258" s="25"/>
      <c r="AN258" s="25"/>
      <c r="AO258" s="25"/>
      <c r="AP258" s="25"/>
      <c r="AQ258" s="25"/>
      <c r="AR258" s="23"/>
      <c r="AS258" s="29"/>
      <c r="AT258" s="27"/>
      <c r="AU258" s="27"/>
      <c r="AV258" s="26"/>
      <c r="AW258" s="23"/>
      <c r="AX258" s="23"/>
      <c r="AY258" s="25"/>
      <c r="AZ258" s="25"/>
      <c r="BA258" s="23"/>
      <c r="BB258" s="23"/>
      <c r="BC258" s="23"/>
      <c r="BD258" s="25"/>
      <c r="BE258" s="25"/>
      <c r="BF258" s="23"/>
      <c r="BG258" s="23"/>
      <c r="BH258" s="28"/>
      <c r="BI258" s="25"/>
      <c r="BJ258" s="25"/>
      <c r="BK258" s="28"/>
      <c r="BL258" s="25"/>
      <c r="BM258" s="26"/>
      <c r="BN258" s="27"/>
      <c r="BO258" s="27"/>
      <c r="BP258" s="26"/>
      <c r="BQ258" s="23"/>
      <c r="BR258" s="28"/>
      <c r="BS258" s="25"/>
      <c r="BT258" s="25"/>
      <c r="BU258" s="28"/>
      <c r="BV258" s="25"/>
      <c r="BW258" s="26"/>
      <c r="BX258" s="27"/>
      <c r="BY258" s="27"/>
      <c r="BZ258" s="26"/>
    </row>
    <row r="259" spans="8:78">
      <c r="H259" s="25"/>
      <c r="I259" s="30"/>
      <c r="J259" s="33"/>
      <c r="K259" s="33"/>
      <c r="L259" s="33"/>
      <c r="M259" s="33"/>
      <c r="N259"/>
      <c r="O259" s="32"/>
      <c r="P259" s="25"/>
      <c r="Q259" s="25"/>
      <c r="R259" s="32"/>
      <c r="S259" s="30"/>
      <c r="T259" s="31"/>
      <c r="U259" s="25"/>
      <c r="V259" s="25"/>
      <c r="W259" s="31"/>
      <c r="X259" s="30"/>
      <c r="Y259" s="33"/>
      <c r="Z259" s="33"/>
      <c r="AA259" s="33"/>
      <c r="AB259" s="41"/>
      <c r="AC259" s="30"/>
      <c r="AD259" s="28"/>
      <c r="AE259" s="25"/>
      <c r="AF259" s="25"/>
      <c r="AG259" s="28"/>
      <c r="AH259" s="25"/>
      <c r="AI259" s="25"/>
      <c r="AJ259" s="25"/>
      <c r="AK259" s="25"/>
      <c r="AL259" s="25"/>
      <c r="AM259" s="25"/>
      <c r="AN259" s="25"/>
      <c r="AO259" s="25"/>
      <c r="AP259" s="25"/>
      <c r="AQ259" s="25"/>
      <c r="AR259" s="23"/>
      <c r="AS259" s="29"/>
      <c r="AT259" s="27"/>
      <c r="AU259" s="27"/>
      <c r="AV259" s="26"/>
      <c r="AW259" s="23"/>
      <c r="AX259" s="23"/>
      <c r="AY259" s="25"/>
      <c r="AZ259" s="25"/>
      <c r="BA259" s="23"/>
      <c r="BB259" s="23"/>
      <c r="BC259" s="23"/>
      <c r="BD259" s="25"/>
      <c r="BE259" s="25"/>
      <c r="BF259" s="23"/>
      <c r="BG259" s="23"/>
      <c r="BH259" s="28"/>
      <c r="BI259" s="25"/>
      <c r="BJ259" s="25"/>
      <c r="BK259" s="28"/>
      <c r="BL259" s="25"/>
      <c r="BM259" s="26"/>
      <c r="BN259" s="27"/>
      <c r="BO259" s="27"/>
      <c r="BP259" s="26"/>
      <c r="BQ259" s="23"/>
      <c r="BR259" s="28"/>
      <c r="BS259" s="25"/>
      <c r="BT259" s="25"/>
      <c r="BU259" s="28"/>
      <c r="BV259" s="25"/>
      <c r="BW259" s="26"/>
      <c r="BX259" s="27"/>
      <c r="BY259" s="27"/>
      <c r="BZ259" s="26"/>
    </row>
    <row r="260" spans="8:78">
      <c r="H260" s="25"/>
      <c r="I260" s="30"/>
      <c r="J260" s="33"/>
      <c r="K260" s="33"/>
      <c r="L260" s="33"/>
      <c r="M260" s="33"/>
      <c r="N260"/>
      <c r="O260" s="32"/>
      <c r="P260" s="25"/>
      <c r="Q260" s="25"/>
      <c r="R260" s="32"/>
      <c r="S260" s="30"/>
      <c r="T260" s="31"/>
      <c r="U260" s="25"/>
      <c r="V260" s="25"/>
      <c r="W260" s="31"/>
      <c r="X260" s="30"/>
      <c r="Y260" s="33"/>
      <c r="Z260" s="33"/>
      <c r="AA260" s="33"/>
      <c r="AB260" s="41"/>
      <c r="AC260" s="30"/>
      <c r="AD260" s="28"/>
      <c r="AE260" s="25"/>
      <c r="AF260" s="25"/>
      <c r="AG260" s="28"/>
      <c r="AH260" s="25"/>
      <c r="AI260" s="25"/>
      <c r="AJ260" s="25"/>
      <c r="AK260" s="25"/>
      <c r="AL260" s="25"/>
      <c r="AM260" s="25"/>
      <c r="AN260" s="25"/>
      <c r="AO260" s="25"/>
      <c r="AP260" s="25"/>
      <c r="AQ260" s="25"/>
      <c r="AR260" s="23"/>
      <c r="AS260" s="29"/>
      <c r="AT260" s="27"/>
      <c r="AU260" s="27"/>
      <c r="AV260" s="26"/>
      <c r="AW260" s="23"/>
      <c r="AX260" s="23"/>
      <c r="AY260" s="25"/>
      <c r="AZ260" s="25"/>
      <c r="BA260" s="23"/>
      <c r="BB260" s="23"/>
      <c r="BC260" s="23"/>
      <c r="BD260" s="25"/>
      <c r="BE260" s="25"/>
      <c r="BF260" s="23"/>
      <c r="BG260" s="23"/>
      <c r="BH260" s="28"/>
      <c r="BI260" s="25"/>
      <c r="BJ260" s="25"/>
      <c r="BK260" s="28"/>
      <c r="BL260" s="25"/>
      <c r="BM260" s="26"/>
      <c r="BN260" s="27"/>
      <c r="BO260" s="27"/>
      <c r="BP260" s="26"/>
      <c r="BQ260" s="23"/>
      <c r="BR260" s="28"/>
      <c r="BS260" s="25"/>
      <c r="BT260" s="25"/>
      <c r="BU260" s="28"/>
      <c r="BV260" s="25"/>
      <c r="BW260" s="26"/>
      <c r="BX260" s="27"/>
      <c r="BY260" s="27"/>
      <c r="BZ260" s="26"/>
    </row>
    <row r="261" spans="8:78">
      <c r="H261" s="25"/>
      <c r="I261" s="30"/>
      <c r="J261" s="33"/>
      <c r="K261" s="33"/>
      <c r="L261" s="33"/>
      <c r="M261" s="33"/>
      <c r="N261"/>
      <c r="O261" s="32"/>
      <c r="P261" s="25"/>
      <c r="Q261" s="25"/>
      <c r="R261" s="32"/>
      <c r="S261" s="30"/>
      <c r="T261" s="31"/>
      <c r="U261" s="25"/>
      <c r="V261" s="25"/>
      <c r="W261" s="31"/>
      <c r="X261" s="30"/>
      <c r="Y261" s="33"/>
      <c r="Z261" s="33"/>
      <c r="AA261" s="33"/>
      <c r="AB261" s="41"/>
      <c r="AC261" s="30"/>
      <c r="AD261" s="28"/>
      <c r="AE261" s="25"/>
      <c r="AF261" s="25"/>
      <c r="AG261" s="28"/>
      <c r="AH261" s="25"/>
      <c r="AI261" s="25"/>
      <c r="AJ261" s="25"/>
      <c r="AK261" s="25"/>
      <c r="AL261" s="25"/>
      <c r="AM261" s="25"/>
      <c r="AN261" s="25"/>
      <c r="AO261" s="25"/>
      <c r="AP261" s="25"/>
      <c r="AQ261" s="25"/>
      <c r="AR261" s="23"/>
      <c r="AS261" s="29"/>
      <c r="AT261" s="27"/>
      <c r="AU261" s="27"/>
      <c r="AV261" s="26"/>
      <c r="AW261" s="23"/>
      <c r="AX261" s="23"/>
      <c r="AY261" s="25"/>
      <c r="AZ261" s="25"/>
      <c r="BA261" s="23"/>
      <c r="BB261" s="23"/>
      <c r="BC261" s="23"/>
      <c r="BD261" s="25"/>
      <c r="BE261" s="25"/>
      <c r="BF261" s="23"/>
      <c r="BG261" s="23"/>
      <c r="BH261" s="28"/>
      <c r="BI261" s="25"/>
      <c r="BJ261" s="25"/>
      <c r="BK261" s="28"/>
      <c r="BL261" s="25"/>
      <c r="BM261" s="26"/>
      <c r="BN261" s="27"/>
      <c r="BO261" s="27"/>
      <c r="BP261" s="26"/>
      <c r="BQ261" s="23"/>
      <c r="BR261" s="28"/>
      <c r="BS261" s="25"/>
      <c r="BT261" s="25"/>
      <c r="BU261" s="28"/>
      <c r="BV261" s="25"/>
      <c r="BW261" s="26"/>
      <c r="BX261" s="27"/>
      <c r="BY261" s="27"/>
      <c r="BZ261" s="26"/>
    </row>
    <row r="262" spans="8:78">
      <c r="H262" s="25"/>
      <c r="I262" s="30"/>
      <c r="J262" s="33"/>
      <c r="K262" s="33"/>
      <c r="L262" s="33"/>
      <c r="M262" s="33"/>
      <c r="N262"/>
      <c r="O262" s="32"/>
      <c r="P262" s="25"/>
      <c r="Q262" s="25"/>
      <c r="R262" s="32"/>
      <c r="S262" s="30"/>
      <c r="T262" s="31"/>
      <c r="U262" s="25"/>
      <c r="V262" s="25"/>
      <c r="W262" s="31"/>
      <c r="X262" s="30"/>
      <c r="Y262" s="33"/>
      <c r="Z262" s="33"/>
      <c r="AA262" s="33"/>
      <c r="AB262" s="41"/>
      <c r="AC262" s="30"/>
      <c r="AD262" s="28"/>
      <c r="AE262" s="25"/>
      <c r="AF262" s="25"/>
      <c r="AG262" s="28"/>
      <c r="AH262" s="25"/>
      <c r="AI262" s="25"/>
      <c r="AJ262" s="25"/>
      <c r="AK262" s="25"/>
      <c r="AL262" s="25"/>
      <c r="AM262" s="25"/>
      <c r="AN262" s="25"/>
      <c r="AO262" s="25"/>
      <c r="AP262" s="25"/>
      <c r="AQ262" s="25"/>
      <c r="AR262" s="23"/>
      <c r="AS262" s="29"/>
      <c r="AT262" s="27"/>
      <c r="AU262" s="27"/>
      <c r="AV262" s="26"/>
      <c r="AW262" s="23"/>
      <c r="AX262" s="23"/>
      <c r="AY262" s="25"/>
      <c r="AZ262" s="25"/>
      <c r="BA262" s="23"/>
      <c r="BB262" s="23"/>
      <c r="BC262" s="23"/>
      <c r="BD262" s="25"/>
      <c r="BE262" s="25"/>
      <c r="BF262" s="23"/>
      <c r="BG262" s="23"/>
      <c r="BH262" s="28"/>
      <c r="BI262" s="25"/>
      <c r="BJ262" s="25"/>
      <c r="BK262" s="28"/>
      <c r="BL262" s="25"/>
      <c r="BM262" s="26"/>
      <c r="BN262" s="27"/>
      <c r="BO262" s="27"/>
      <c r="BP262" s="26"/>
      <c r="BQ262" s="23"/>
      <c r="BR262" s="28"/>
      <c r="BS262" s="25"/>
      <c r="BT262" s="25"/>
      <c r="BU262" s="28"/>
      <c r="BV262" s="25"/>
      <c r="BW262" s="26"/>
      <c r="BX262" s="27"/>
      <c r="BY262" s="27"/>
      <c r="BZ262" s="26"/>
    </row>
    <row r="263" spans="8:78">
      <c r="H263" s="25"/>
      <c r="I263" s="30"/>
      <c r="J263" s="33"/>
      <c r="K263" s="33"/>
      <c r="L263" s="33"/>
      <c r="M263" s="33"/>
      <c r="N263"/>
      <c r="O263" s="32"/>
      <c r="P263" s="25"/>
      <c r="Q263" s="25"/>
      <c r="R263" s="32"/>
      <c r="S263" s="30"/>
      <c r="T263" s="31"/>
      <c r="U263" s="25"/>
      <c r="V263" s="25"/>
      <c r="W263" s="31"/>
      <c r="X263" s="30"/>
      <c r="Y263" s="33"/>
      <c r="Z263" s="33"/>
      <c r="AA263" s="33"/>
      <c r="AB263" s="41"/>
      <c r="AC263" s="30"/>
      <c r="AD263" s="28"/>
      <c r="AE263" s="25"/>
      <c r="AF263" s="25"/>
      <c r="AG263" s="28"/>
      <c r="AH263" s="25"/>
      <c r="AI263" s="25"/>
      <c r="AJ263" s="25"/>
      <c r="AK263" s="25"/>
      <c r="AL263" s="25"/>
      <c r="AM263" s="25"/>
      <c r="AN263" s="25"/>
      <c r="AO263" s="25"/>
      <c r="AP263" s="25"/>
      <c r="AQ263" s="25"/>
      <c r="AR263" s="23"/>
      <c r="AS263" s="29"/>
      <c r="AT263" s="27"/>
      <c r="AU263" s="27"/>
      <c r="AV263" s="26"/>
      <c r="AW263" s="23"/>
      <c r="AX263" s="23"/>
      <c r="AY263" s="25"/>
      <c r="AZ263" s="25"/>
      <c r="BA263" s="23"/>
      <c r="BB263" s="23"/>
      <c r="BC263" s="23"/>
      <c r="BD263" s="25"/>
      <c r="BE263" s="25"/>
      <c r="BF263" s="23"/>
      <c r="BG263" s="23"/>
      <c r="BH263" s="28"/>
      <c r="BI263" s="25"/>
      <c r="BJ263" s="25"/>
      <c r="BK263" s="28"/>
      <c r="BL263" s="25"/>
      <c r="BM263" s="26"/>
      <c r="BN263" s="27"/>
      <c r="BO263" s="27"/>
      <c r="BP263" s="26"/>
      <c r="BQ263" s="23"/>
      <c r="BR263" s="28"/>
      <c r="BS263" s="25"/>
      <c r="BT263" s="25"/>
      <c r="BU263" s="28"/>
      <c r="BV263" s="25"/>
      <c r="BW263" s="26"/>
      <c r="BX263" s="27"/>
      <c r="BY263" s="27"/>
      <c r="BZ263" s="26"/>
    </row>
    <row r="264" spans="8:78">
      <c r="H264" s="25"/>
      <c r="I264" s="30"/>
      <c r="J264" s="33"/>
      <c r="K264" s="33"/>
      <c r="L264" s="33"/>
      <c r="M264" s="33"/>
      <c r="N264"/>
      <c r="O264" s="32"/>
      <c r="P264" s="25"/>
      <c r="Q264" s="25"/>
      <c r="R264" s="32"/>
      <c r="S264" s="30"/>
      <c r="T264" s="31"/>
      <c r="U264" s="25"/>
      <c r="V264" s="25"/>
      <c r="W264" s="31"/>
      <c r="X264" s="30"/>
      <c r="Y264" s="33"/>
      <c r="Z264" s="33"/>
      <c r="AA264" s="33"/>
      <c r="AB264" s="41"/>
      <c r="AC264" s="30"/>
      <c r="AD264" s="28"/>
      <c r="AE264" s="25"/>
      <c r="AF264" s="25"/>
      <c r="AG264" s="28"/>
      <c r="AH264" s="25"/>
      <c r="AI264" s="25"/>
      <c r="AJ264" s="25"/>
      <c r="AK264" s="25"/>
      <c r="AL264" s="25"/>
      <c r="AM264" s="25"/>
      <c r="AN264" s="25"/>
      <c r="AO264" s="25"/>
      <c r="AP264" s="25"/>
      <c r="AQ264" s="25"/>
      <c r="AR264" s="23"/>
      <c r="AS264" s="29"/>
      <c r="AT264" s="27"/>
      <c r="AU264" s="27"/>
      <c r="AV264" s="26"/>
      <c r="AW264" s="23"/>
      <c r="AX264" s="23"/>
      <c r="AY264" s="25"/>
      <c r="AZ264" s="25"/>
      <c r="BA264" s="23"/>
      <c r="BB264" s="23"/>
      <c r="BC264" s="23"/>
      <c r="BD264" s="25"/>
      <c r="BE264" s="25"/>
      <c r="BF264" s="23"/>
      <c r="BG264" s="23"/>
      <c r="BH264" s="28"/>
      <c r="BI264" s="25"/>
      <c r="BJ264" s="25"/>
      <c r="BK264" s="28"/>
      <c r="BL264" s="25"/>
      <c r="BM264" s="26"/>
      <c r="BN264" s="27"/>
      <c r="BO264" s="27"/>
      <c r="BP264" s="26"/>
      <c r="BQ264" s="23"/>
      <c r="BR264" s="28"/>
      <c r="BS264" s="25"/>
      <c r="BT264" s="25"/>
      <c r="BU264" s="28"/>
      <c r="BV264" s="25"/>
      <c r="BW264" s="26"/>
      <c r="BX264" s="27"/>
      <c r="BY264" s="27"/>
      <c r="BZ264" s="26"/>
    </row>
    <row r="265" spans="8:78">
      <c r="H265" s="25"/>
      <c r="I265" s="30"/>
      <c r="J265" s="33"/>
      <c r="K265" s="33"/>
      <c r="L265" s="33"/>
      <c r="M265" s="33"/>
      <c r="N265"/>
      <c r="O265" s="32"/>
      <c r="P265" s="25"/>
      <c r="Q265" s="25"/>
      <c r="R265" s="32"/>
      <c r="S265" s="30"/>
      <c r="T265" s="31"/>
      <c r="U265" s="25"/>
      <c r="V265" s="25"/>
      <c r="W265" s="31"/>
      <c r="X265" s="30"/>
      <c r="Y265" s="33"/>
      <c r="Z265" s="33"/>
      <c r="AA265" s="33"/>
      <c r="AB265" s="41"/>
      <c r="AC265" s="30"/>
      <c r="AD265" s="28"/>
      <c r="AE265" s="25"/>
      <c r="AF265" s="25"/>
      <c r="AG265" s="28"/>
      <c r="AH265" s="25"/>
      <c r="AI265" s="25"/>
      <c r="AJ265" s="25"/>
      <c r="AK265" s="25"/>
      <c r="AL265" s="25"/>
      <c r="AM265" s="25"/>
      <c r="AN265" s="25"/>
      <c r="AO265" s="25"/>
      <c r="AP265" s="25"/>
      <c r="AQ265" s="25"/>
      <c r="AR265" s="23"/>
      <c r="AS265" s="29"/>
      <c r="AT265" s="27"/>
      <c r="AU265" s="27"/>
      <c r="AV265" s="26"/>
      <c r="AW265" s="23"/>
      <c r="AX265" s="23"/>
      <c r="AY265" s="25"/>
      <c r="AZ265" s="25"/>
      <c r="BA265" s="23"/>
      <c r="BB265" s="23"/>
      <c r="BC265" s="23"/>
      <c r="BD265" s="25"/>
      <c r="BE265" s="25"/>
      <c r="BF265" s="23"/>
      <c r="BG265" s="23"/>
      <c r="BH265" s="28"/>
      <c r="BI265" s="25"/>
      <c r="BJ265" s="25"/>
      <c r="BK265" s="28"/>
      <c r="BL265" s="25"/>
      <c r="BM265" s="26"/>
      <c r="BN265" s="27"/>
      <c r="BO265" s="27"/>
      <c r="BP265" s="26"/>
      <c r="BQ265" s="23"/>
      <c r="BR265" s="28"/>
      <c r="BS265" s="25"/>
      <c r="BT265" s="25"/>
      <c r="BU265" s="28"/>
      <c r="BV265" s="25"/>
      <c r="BW265" s="26"/>
      <c r="BX265" s="27"/>
      <c r="BY265" s="27"/>
      <c r="BZ265" s="26"/>
    </row>
    <row r="266" spans="8:78">
      <c r="H266" s="25"/>
      <c r="I266" s="30"/>
      <c r="J266" s="33"/>
      <c r="K266" s="33"/>
      <c r="L266" s="33"/>
      <c r="M266" s="33"/>
      <c r="N266"/>
      <c r="O266" s="32"/>
      <c r="P266" s="25"/>
      <c r="Q266" s="25"/>
      <c r="R266" s="32"/>
      <c r="S266" s="30"/>
      <c r="T266" s="31"/>
      <c r="U266" s="25"/>
      <c r="V266" s="25"/>
      <c r="W266" s="31"/>
      <c r="X266" s="30"/>
      <c r="Y266" s="33"/>
      <c r="Z266" s="33"/>
      <c r="AA266" s="33"/>
      <c r="AB266" s="41"/>
      <c r="AC266" s="30"/>
      <c r="AD266" s="28"/>
      <c r="AE266" s="25"/>
      <c r="AF266" s="25"/>
      <c r="AG266" s="28"/>
      <c r="AH266" s="25"/>
      <c r="AI266" s="25"/>
      <c r="AJ266" s="25"/>
      <c r="AK266" s="25"/>
      <c r="AL266" s="25"/>
      <c r="AM266" s="25"/>
      <c r="AN266" s="25"/>
      <c r="AO266" s="25"/>
      <c r="AP266" s="25"/>
      <c r="AQ266" s="25"/>
      <c r="AR266" s="23"/>
      <c r="AS266" s="29"/>
      <c r="AT266" s="27"/>
      <c r="AU266" s="27"/>
      <c r="AV266" s="26"/>
      <c r="AW266" s="23"/>
      <c r="AX266" s="23"/>
      <c r="AY266" s="25"/>
      <c r="AZ266" s="25"/>
      <c r="BA266" s="23"/>
      <c r="BB266" s="23"/>
      <c r="BC266" s="23"/>
      <c r="BD266" s="25"/>
      <c r="BE266" s="25"/>
      <c r="BF266" s="23"/>
      <c r="BG266" s="23"/>
      <c r="BH266" s="28"/>
      <c r="BI266" s="25"/>
      <c r="BJ266" s="25"/>
      <c r="BK266" s="28"/>
      <c r="BL266" s="25"/>
      <c r="BM266" s="26"/>
      <c r="BN266" s="27"/>
      <c r="BO266" s="27"/>
      <c r="BP266" s="26"/>
      <c r="BQ266" s="23"/>
      <c r="BR266" s="28"/>
      <c r="BS266" s="25"/>
      <c r="BT266" s="25"/>
      <c r="BU266" s="28"/>
      <c r="BV266" s="25"/>
      <c r="BW266" s="26"/>
      <c r="BX266" s="27"/>
      <c r="BY266" s="27"/>
      <c r="BZ266" s="26"/>
    </row>
    <row r="267" spans="8:78">
      <c r="H267" s="25"/>
      <c r="I267" s="30"/>
      <c r="J267" s="33"/>
      <c r="K267" s="33"/>
      <c r="L267" s="33"/>
      <c r="M267" s="33"/>
      <c r="N267"/>
      <c r="O267" s="32"/>
      <c r="P267" s="25"/>
      <c r="Q267" s="25"/>
      <c r="R267" s="32"/>
      <c r="S267" s="30"/>
      <c r="T267" s="31"/>
      <c r="U267" s="25"/>
      <c r="V267" s="25"/>
      <c r="W267" s="31"/>
      <c r="X267" s="30"/>
      <c r="Y267" s="33"/>
      <c r="Z267" s="33"/>
      <c r="AA267" s="33"/>
      <c r="AB267" s="41"/>
      <c r="AC267" s="30"/>
      <c r="AD267" s="28"/>
      <c r="AE267" s="25"/>
      <c r="AF267" s="25"/>
      <c r="AG267" s="28"/>
      <c r="AH267" s="25"/>
      <c r="AI267" s="25"/>
      <c r="AJ267" s="25"/>
      <c r="AK267" s="25"/>
      <c r="AL267" s="25"/>
      <c r="AM267" s="25"/>
      <c r="AN267" s="25"/>
      <c r="AO267" s="25"/>
      <c r="AP267" s="25"/>
      <c r="AQ267" s="25"/>
      <c r="AR267" s="23"/>
      <c r="AS267" s="29"/>
      <c r="AT267" s="27"/>
      <c r="AU267" s="27"/>
      <c r="AV267" s="26"/>
      <c r="AW267" s="23"/>
      <c r="AX267" s="23"/>
      <c r="AY267" s="25"/>
      <c r="AZ267" s="25"/>
      <c r="BA267" s="23"/>
      <c r="BB267" s="23"/>
      <c r="BC267" s="23"/>
      <c r="BD267" s="25"/>
      <c r="BE267" s="25"/>
      <c r="BF267" s="23"/>
      <c r="BG267" s="23"/>
      <c r="BH267" s="28"/>
      <c r="BI267" s="25"/>
      <c r="BJ267" s="25"/>
      <c r="BK267" s="28"/>
      <c r="BL267" s="25"/>
      <c r="BM267" s="26"/>
      <c r="BN267" s="27"/>
      <c r="BO267" s="27"/>
      <c r="BP267" s="26"/>
      <c r="BQ267" s="23"/>
      <c r="BR267" s="28"/>
      <c r="BS267" s="25"/>
      <c r="BT267" s="25"/>
      <c r="BU267" s="28"/>
      <c r="BV267" s="25"/>
      <c r="BW267" s="26"/>
      <c r="BX267" s="27"/>
      <c r="BY267" s="27"/>
      <c r="BZ267" s="26"/>
    </row>
    <row r="268" spans="8:78">
      <c r="H268" s="25"/>
      <c r="I268" s="30"/>
      <c r="J268" s="33"/>
      <c r="K268" s="33"/>
      <c r="L268" s="33"/>
      <c r="M268" s="33"/>
      <c r="N268"/>
      <c r="O268" s="32"/>
      <c r="P268" s="25"/>
      <c r="Q268" s="25"/>
      <c r="R268" s="32"/>
      <c r="S268" s="30"/>
      <c r="T268" s="31"/>
      <c r="U268" s="25"/>
      <c r="V268" s="25"/>
      <c r="W268" s="31"/>
      <c r="X268" s="30"/>
      <c r="Y268" s="33"/>
      <c r="Z268" s="33"/>
      <c r="AA268" s="33"/>
      <c r="AB268" s="41"/>
      <c r="AC268" s="30"/>
      <c r="AD268" s="28"/>
      <c r="AE268" s="25"/>
      <c r="AF268" s="25"/>
      <c r="AG268" s="28"/>
      <c r="AH268" s="25"/>
      <c r="AI268" s="25"/>
      <c r="AJ268" s="25"/>
      <c r="AK268" s="25"/>
      <c r="AL268" s="25"/>
      <c r="AM268" s="25"/>
      <c r="AN268" s="25"/>
      <c r="AO268" s="25"/>
      <c r="AP268" s="25"/>
      <c r="AQ268" s="25"/>
      <c r="AR268" s="23"/>
      <c r="AS268" s="29"/>
      <c r="AT268" s="27"/>
      <c r="AU268" s="27"/>
      <c r="AV268" s="26"/>
      <c r="AW268" s="23"/>
      <c r="AX268" s="23"/>
      <c r="AY268" s="25"/>
      <c r="AZ268" s="25"/>
      <c r="BA268" s="23"/>
      <c r="BB268" s="23"/>
      <c r="BC268" s="23"/>
      <c r="BD268" s="25"/>
      <c r="BE268" s="25"/>
      <c r="BF268" s="23"/>
      <c r="BG268" s="23"/>
      <c r="BH268" s="28"/>
      <c r="BI268" s="25"/>
      <c r="BJ268" s="25"/>
      <c r="BK268" s="28"/>
      <c r="BL268" s="25"/>
      <c r="BM268" s="26"/>
      <c r="BN268" s="27"/>
      <c r="BO268" s="27"/>
      <c r="BP268" s="26"/>
      <c r="BQ268" s="23"/>
      <c r="BR268" s="28"/>
      <c r="BS268" s="25"/>
      <c r="BT268" s="25"/>
      <c r="BU268" s="28"/>
      <c r="BV268" s="25"/>
      <c r="BW268" s="26"/>
      <c r="BX268" s="27"/>
      <c r="BY268" s="27"/>
      <c r="BZ268" s="26"/>
    </row>
    <row r="269" spans="8:78">
      <c r="H269" s="25"/>
      <c r="I269" s="30"/>
      <c r="J269" s="33"/>
      <c r="K269" s="33"/>
      <c r="L269" s="33"/>
      <c r="M269" s="33"/>
      <c r="N269"/>
      <c r="O269" s="32"/>
      <c r="P269" s="25"/>
      <c r="Q269" s="25"/>
      <c r="R269" s="32"/>
      <c r="S269" s="30"/>
      <c r="T269" s="31"/>
      <c r="U269" s="25"/>
      <c r="V269" s="25"/>
      <c r="W269" s="31"/>
      <c r="X269" s="30"/>
      <c r="Y269" s="33"/>
      <c r="Z269" s="33"/>
      <c r="AA269" s="33"/>
      <c r="AB269" s="41"/>
      <c r="AC269" s="30"/>
      <c r="AD269" s="28"/>
      <c r="AE269" s="25"/>
      <c r="AF269" s="25"/>
      <c r="AG269" s="28"/>
      <c r="AH269" s="25"/>
      <c r="AI269" s="25"/>
      <c r="AJ269" s="25"/>
      <c r="AK269" s="25"/>
      <c r="AL269" s="25"/>
      <c r="AM269" s="25"/>
      <c r="AN269" s="25"/>
      <c r="AO269" s="25"/>
      <c r="AP269" s="25"/>
      <c r="AQ269" s="25"/>
      <c r="AR269" s="23"/>
      <c r="AS269" s="29"/>
      <c r="AT269" s="27"/>
      <c r="AU269" s="27"/>
      <c r="AV269" s="26"/>
      <c r="AW269" s="23"/>
      <c r="AX269" s="23"/>
      <c r="AY269" s="25"/>
      <c r="AZ269" s="25"/>
      <c r="BA269" s="23"/>
      <c r="BB269" s="23"/>
      <c r="BC269" s="23"/>
      <c r="BD269" s="25"/>
      <c r="BE269" s="25"/>
      <c r="BF269" s="23"/>
      <c r="BG269" s="23"/>
      <c r="BH269" s="28"/>
      <c r="BI269" s="25"/>
      <c r="BJ269" s="25"/>
      <c r="BK269" s="28"/>
      <c r="BL269" s="25"/>
      <c r="BM269" s="26"/>
      <c r="BN269" s="27"/>
      <c r="BO269" s="27"/>
      <c r="BP269" s="26"/>
      <c r="BQ269" s="23"/>
      <c r="BR269" s="28"/>
      <c r="BS269" s="25"/>
      <c r="BT269" s="25"/>
      <c r="BU269" s="28"/>
      <c r="BV269" s="25"/>
      <c r="BW269" s="26"/>
      <c r="BX269" s="27"/>
      <c r="BY269" s="27"/>
      <c r="BZ269" s="26"/>
    </row>
    <row r="270" spans="8:78">
      <c r="H270" s="25"/>
      <c r="I270" s="30"/>
      <c r="J270" s="33"/>
      <c r="K270" s="33"/>
      <c r="L270" s="33"/>
      <c r="M270" s="33"/>
      <c r="N270"/>
      <c r="O270" s="32"/>
      <c r="P270" s="25"/>
      <c r="Q270" s="25"/>
      <c r="R270" s="32"/>
      <c r="S270" s="30"/>
      <c r="T270" s="31"/>
      <c r="U270" s="25"/>
      <c r="V270" s="25"/>
      <c r="W270" s="31"/>
      <c r="X270" s="30"/>
      <c r="Y270" s="33"/>
      <c r="Z270" s="33"/>
      <c r="AA270" s="33"/>
      <c r="AB270" s="41"/>
      <c r="AC270" s="30"/>
      <c r="AD270" s="28"/>
      <c r="AE270" s="25"/>
      <c r="AF270" s="25"/>
      <c r="AG270" s="28"/>
      <c r="AH270" s="25"/>
      <c r="AI270" s="25"/>
      <c r="AJ270" s="25"/>
      <c r="AK270" s="25"/>
      <c r="AL270" s="25"/>
      <c r="AM270" s="25"/>
      <c r="AN270" s="25"/>
      <c r="AO270" s="25"/>
      <c r="AP270" s="25"/>
      <c r="AQ270" s="25"/>
      <c r="AR270" s="23"/>
      <c r="AS270" s="29"/>
      <c r="AT270" s="27"/>
      <c r="AU270" s="27"/>
      <c r="AV270" s="26"/>
      <c r="AW270" s="23"/>
      <c r="AX270" s="23"/>
      <c r="AY270" s="25"/>
      <c r="AZ270" s="25"/>
      <c r="BA270" s="23"/>
      <c r="BB270" s="23"/>
      <c r="BC270" s="23"/>
      <c r="BD270" s="25"/>
      <c r="BE270" s="25"/>
      <c r="BF270" s="23"/>
      <c r="BG270" s="23"/>
      <c r="BH270" s="28"/>
      <c r="BI270" s="25"/>
      <c r="BJ270" s="25"/>
      <c r="BK270" s="28"/>
      <c r="BL270" s="25"/>
      <c r="BM270" s="26"/>
      <c r="BN270" s="27"/>
      <c r="BO270" s="27"/>
      <c r="BP270" s="26"/>
      <c r="BQ270" s="23"/>
      <c r="BR270" s="28"/>
      <c r="BS270" s="25"/>
      <c r="BT270" s="25"/>
      <c r="BU270" s="28"/>
      <c r="BV270" s="25"/>
      <c r="BW270" s="26"/>
      <c r="BX270" s="27"/>
      <c r="BY270" s="27"/>
      <c r="BZ270" s="26"/>
    </row>
    <row r="271" spans="8:78">
      <c r="H271" s="25"/>
      <c r="I271" s="30"/>
      <c r="J271" s="33"/>
      <c r="K271" s="33"/>
      <c r="L271" s="33"/>
      <c r="M271" s="33"/>
      <c r="N271"/>
      <c r="O271" s="32"/>
      <c r="P271" s="25"/>
      <c r="Q271" s="25"/>
      <c r="R271" s="32"/>
      <c r="S271" s="30"/>
      <c r="T271" s="31"/>
      <c r="U271" s="25"/>
      <c r="V271" s="25"/>
      <c r="W271" s="31"/>
      <c r="X271" s="30"/>
      <c r="Y271" s="33"/>
      <c r="Z271" s="33"/>
      <c r="AA271" s="33"/>
      <c r="AB271" s="41"/>
      <c r="AC271" s="30"/>
      <c r="AD271" s="28"/>
      <c r="AE271" s="25"/>
      <c r="AF271" s="25"/>
      <c r="AG271" s="28"/>
      <c r="AH271" s="25"/>
      <c r="AI271" s="25"/>
      <c r="AJ271" s="25"/>
      <c r="AK271" s="25"/>
      <c r="AL271" s="25"/>
      <c r="AM271" s="25"/>
      <c r="AN271" s="25"/>
      <c r="AO271" s="25"/>
      <c r="AP271" s="25"/>
      <c r="AQ271" s="25"/>
      <c r="AR271" s="23"/>
      <c r="AS271" s="29"/>
      <c r="AT271" s="27"/>
      <c r="AU271" s="27"/>
      <c r="AV271" s="26"/>
      <c r="AW271" s="23"/>
      <c r="AX271" s="23"/>
      <c r="AY271" s="25"/>
      <c r="AZ271" s="25"/>
      <c r="BA271" s="23"/>
      <c r="BB271" s="23"/>
      <c r="BC271" s="23"/>
      <c r="BD271" s="25"/>
      <c r="BE271" s="25"/>
      <c r="BF271" s="23"/>
      <c r="BG271" s="23"/>
      <c r="BH271" s="28"/>
      <c r="BI271" s="25"/>
      <c r="BJ271" s="25"/>
      <c r="BK271" s="28"/>
      <c r="BL271" s="25"/>
      <c r="BM271" s="26"/>
      <c r="BN271" s="27"/>
      <c r="BO271" s="27"/>
      <c r="BP271" s="26"/>
      <c r="BQ271" s="23"/>
      <c r="BR271" s="28"/>
      <c r="BS271" s="25"/>
      <c r="BT271" s="25"/>
      <c r="BU271" s="28"/>
      <c r="BV271" s="25"/>
      <c r="BW271" s="26"/>
      <c r="BX271" s="27"/>
      <c r="BY271" s="27"/>
      <c r="BZ271" s="26"/>
    </row>
    <row r="272" spans="8:78">
      <c r="H272" s="25"/>
      <c r="I272" s="30"/>
      <c r="J272" s="33"/>
      <c r="K272" s="33"/>
      <c r="L272" s="33"/>
      <c r="M272" s="33"/>
      <c r="N272"/>
      <c r="O272" s="32"/>
      <c r="P272" s="25"/>
      <c r="Q272" s="25"/>
      <c r="R272" s="32"/>
      <c r="S272" s="30"/>
      <c r="T272" s="31"/>
      <c r="U272" s="25"/>
      <c r="V272" s="25"/>
      <c r="W272" s="31"/>
      <c r="X272" s="30"/>
      <c r="Y272" s="33"/>
      <c r="Z272" s="33"/>
      <c r="AA272" s="33"/>
      <c r="AB272" s="41"/>
      <c r="AC272" s="30"/>
      <c r="AD272" s="28"/>
      <c r="AE272" s="25"/>
      <c r="AF272" s="25"/>
      <c r="AG272" s="28"/>
      <c r="AH272" s="25"/>
      <c r="AI272" s="25"/>
      <c r="AJ272" s="25"/>
      <c r="AK272" s="25"/>
      <c r="AL272" s="25"/>
      <c r="AM272" s="25"/>
      <c r="AN272" s="25"/>
      <c r="AO272" s="25"/>
      <c r="AP272" s="25"/>
      <c r="AQ272" s="25"/>
      <c r="AR272" s="23"/>
      <c r="AS272" s="29"/>
      <c r="AT272" s="27"/>
      <c r="AU272" s="27"/>
      <c r="AV272" s="26"/>
      <c r="AW272" s="23"/>
      <c r="AX272" s="23"/>
      <c r="AY272" s="25"/>
      <c r="AZ272" s="25"/>
      <c r="BA272" s="23"/>
      <c r="BB272" s="23"/>
      <c r="BC272" s="23"/>
      <c r="BD272" s="25"/>
      <c r="BE272" s="25"/>
      <c r="BF272" s="23"/>
      <c r="BG272" s="23"/>
      <c r="BH272" s="28"/>
      <c r="BI272" s="25"/>
      <c r="BJ272" s="25"/>
      <c r="BK272" s="28"/>
      <c r="BL272" s="25"/>
      <c r="BM272" s="26"/>
      <c r="BN272" s="27"/>
      <c r="BO272" s="27"/>
      <c r="BP272" s="26"/>
      <c r="BQ272" s="23"/>
      <c r="BR272" s="28"/>
      <c r="BS272" s="25"/>
      <c r="BT272" s="25"/>
      <c r="BU272" s="28"/>
      <c r="BV272" s="25"/>
      <c r="BW272" s="26"/>
      <c r="BX272" s="27"/>
      <c r="BY272" s="27"/>
      <c r="BZ272" s="26"/>
    </row>
    <row r="273" spans="8:78">
      <c r="H273" s="25"/>
      <c r="I273" s="30"/>
      <c r="J273" s="33"/>
      <c r="K273" s="33"/>
      <c r="L273" s="33"/>
      <c r="M273" s="33"/>
      <c r="N273"/>
      <c r="O273" s="32"/>
      <c r="P273" s="25"/>
      <c r="Q273" s="25"/>
      <c r="R273" s="32"/>
      <c r="S273" s="30"/>
      <c r="T273" s="31"/>
      <c r="U273" s="25"/>
      <c r="V273" s="25"/>
      <c r="W273" s="31"/>
      <c r="X273" s="30"/>
      <c r="Y273" s="33"/>
      <c r="Z273" s="33"/>
      <c r="AA273" s="33"/>
      <c r="AB273" s="41"/>
      <c r="AC273" s="30"/>
      <c r="AD273" s="28"/>
      <c r="AE273" s="25"/>
      <c r="AF273" s="25"/>
      <c r="AG273" s="28"/>
      <c r="AH273" s="25"/>
      <c r="AI273" s="25"/>
      <c r="AJ273" s="25"/>
      <c r="AK273" s="25"/>
      <c r="AL273" s="25"/>
      <c r="AM273" s="25"/>
      <c r="AN273" s="25"/>
      <c r="AO273" s="25"/>
      <c r="AP273" s="25"/>
      <c r="AQ273" s="25"/>
      <c r="AR273" s="23"/>
      <c r="AS273" s="29"/>
      <c r="AT273" s="27"/>
      <c r="AU273" s="27"/>
      <c r="AV273" s="26"/>
      <c r="AW273" s="23"/>
      <c r="AX273" s="23"/>
      <c r="AY273" s="25"/>
      <c r="AZ273" s="25"/>
      <c r="BA273" s="23"/>
      <c r="BB273" s="23"/>
      <c r="BC273" s="23"/>
      <c r="BD273" s="25"/>
      <c r="BE273" s="25"/>
      <c r="BF273" s="23"/>
      <c r="BG273" s="23"/>
      <c r="BH273" s="28"/>
      <c r="BI273" s="25"/>
      <c r="BJ273" s="25"/>
      <c r="BK273" s="28"/>
      <c r="BL273" s="25"/>
      <c r="BM273" s="26"/>
      <c r="BN273" s="27"/>
      <c r="BO273" s="27"/>
      <c r="BP273" s="26"/>
      <c r="BQ273" s="23"/>
      <c r="BR273" s="28"/>
      <c r="BS273" s="25"/>
      <c r="BT273" s="25"/>
      <c r="BU273" s="28"/>
      <c r="BV273" s="25"/>
      <c r="BW273" s="26"/>
      <c r="BX273" s="27"/>
      <c r="BY273" s="27"/>
      <c r="BZ273" s="26"/>
    </row>
    <row r="274" spans="8:78">
      <c r="H274" s="25"/>
      <c r="I274" s="30"/>
      <c r="J274" s="33"/>
      <c r="K274" s="33"/>
      <c r="L274" s="33"/>
      <c r="M274" s="33"/>
      <c r="N274"/>
      <c r="O274" s="32"/>
      <c r="P274" s="25"/>
      <c r="Q274" s="25"/>
      <c r="R274" s="32"/>
      <c r="S274" s="30"/>
      <c r="T274" s="31"/>
      <c r="U274" s="25"/>
      <c r="V274" s="25"/>
      <c r="W274" s="31"/>
      <c r="X274" s="30"/>
      <c r="Y274" s="33"/>
      <c r="Z274" s="33"/>
      <c r="AA274" s="33"/>
      <c r="AB274" s="41"/>
      <c r="AC274" s="30"/>
      <c r="AD274" s="28"/>
      <c r="AE274" s="25"/>
      <c r="AF274" s="25"/>
      <c r="AG274" s="28"/>
      <c r="AH274" s="25"/>
      <c r="AI274" s="25"/>
      <c r="AJ274" s="25"/>
      <c r="AK274" s="25"/>
      <c r="AL274" s="25"/>
      <c r="AM274" s="25"/>
      <c r="AN274" s="25"/>
      <c r="AO274" s="25"/>
      <c r="AP274" s="25"/>
      <c r="AQ274" s="25"/>
      <c r="AR274" s="23"/>
      <c r="AS274" s="29"/>
      <c r="AT274" s="27"/>
      <c r="AU274" s="27"/>
      <c r="AV274" s="26"/>
      <c r="AW274" s="23"/>
      <c r="AX274" s="23"/>
      <c r="AY274" s="25"/>
      <c r="AZ274" s="25"/>
      <c r="BA274" s="23"/>
      <c r="BB274" s="23"/>
      <c r="BC274" s="23"/>
      <c r="BD274" s="25"/>
      <c r="BE274" s="25"/>
      <c r="BF274" s="23"/>
      <c r="BG274" s="23"/>
      <c r="BH274" s="28"/>
      <c r="BI274" s="25"/>
      <c r="BJ274" s="25"/>
      <c r="BK274" s="28"/>
      <c r="BL274" s="25"/>
      <c r="BM274" s="26"/>
      <c r="BN274" s="27"/>
      <c r="BO274" s="27"/>
      <c r="BP274" s="26"/>
      <c r="BQ274" s="23"/>
      <c r="BR274" s="28"/>
      <c r="BS274" s="25"/>
      <c r="BT274" s="25"/>
      <c r="BU274" s="28"/>
      <c r="BV274" s="25"/>
      <c r="BW274" s="26"/>
      <c r="BX274" s="27"/>
      <c r="BY274" s="27"/>
      <c r="BZ274" s="26"/>
    </row>
    <row r="275" spans="8:78">
      <c r="H275" s="25"/>
      <c r="I275" s="30"/>
      <c r="J275" s="33"/>
      <c r="K275" s="33"/>
      <c r="L275" s="33"/>
      <c r="M275" s="33"/>
      <c r="N275"/>
      <c r="O275" s="32"/>
      <c r="P275" s="25"/>
      <c r="Q275" s="25"/>
      <c r="R275" s="32"/>
      <c r="S275" s="30"/>
      <c r="T275" s="31"/>
      <c r="U275" s="25"/>
      <c r="V275" s="25"/>
      <c r="W275" s="31"/>
      <c r="X275" s="30"/>
      <c r="Y275" s="33"/>
      <c r="Z275" s="33"/>
      <c r="AA275" s="33"/>
      <c r="AB275" s="41"/>
      <c r="AC275" s="30"/>
      <c r="AD275" s="28"/>
      <c r="AE275" s="25"/>
      <c r="AF275" s="25"/>
      <c r="AG275" s="28"/>
      <c r="AH275" s="25"/>
      <c r="AI275" s="25"/>
      <c r="AJ275" s="25"/>
      <c r="AK275" s="25"/>
      <c r="AL275" s="25"/>
      <c r="AM275" s="25"/>
      <c r="AN275" s="25"/>
      <c r="AO275" s="25"/>
      <c r="AP275" s="25"/>
      <c r="AQ275" s="25"/>
      <c r="AR275" s="23"/>
      <c r="AS275" s="29"/>
      <c r="AT275" s="27"/>
      <c r="AU275" s="27"/>
      <c r="AV275" s="26"/>
      <c r="AW275" s="23"/>
      <c r="AX275" s="23"/>
      <c r="AY275" s="25"/>
      <c r="AZ275" s="25"/>
      <c r="BA275" s="23"/>
      <c r="BB275" s="23"/>
      <c r="BC275" s="23"/>
      <c r="BD275" s="25"/>
      <c r="BE275" s="25"/>
      <c r="BF275" s="23"/>
      <c r="BG275" s="23"/>
      <c r="BH275" s="28"/>
      <c r="BI275" s="25"/>
      <c r="BJ275" s="25"/>
      <c r="BK275" s="28"/>
      <c r="BL275" s="25"/>
      <c r="BM275" s="26"/>
      <c r="BN275" s="27"/>
      <c r="BO275" s="27"/>
      <c r="BP275" s="26"/>
      <c r="BQ275" s="23"/>
      <c r="BR275" s="28"/>
      <c r="BS275" s="25"/>
      <c r="BT275" s="25"/>
      <c r="BU275" s="28"/>
      <c r="BV275" s="25"/>
      <c r="BW275" s="26"/>
      <c r="BX275" s="27"/>
      <c r="BY275" s="27"/>
      <c r="BZ275" s="26"/>
    </row>
    <row r="276" spans="8:78">
      <c r="H276" s="25"/>
      <c r="I276" s="30"/>
      <c r="J276" s="33"/>
      <c r="K276" s="33"/>
      <c r="L276" s="33"/>
      <c r="M276" s="33"/>
      <c r="N276"/>
      <c r="O276" s="32"/>
      <c r="P276" s="25"/>
      <c r="Q276" s="25"/>
      <c r="R276" s="32"/>
      <c r="S276" s="30"/>
      <c r="T276" s="31"/>
      <c r="U276" s="25"/>
      <c r="V276" s="25"/>
      <c r="W276" s="31"/>
      <c r="X276" s="30"/>
      <c r="Y276" s="33"/>
      <c r="Z276" s="33"/>
      <c r="AA276" s="33"/>
      <c r="AB276" s="41"/>
      <c r="AC276" s="30"/>
      <c r="AD276" s="28"/>
      <c r="AE276" s="25"/>
      <c r="AF276" s="25"/>
      <c r="AG276" s="28"/>
      <c r="AH276" s="25"/>
      <c r="AI276" s="25"/>
      <c r="AJ276" s="25"/>
      <c r="AK276" s="25"/>
      <c r="AL276" s="25"/>
      <c r="AM276" s="25"/>
      <c r="AN276" s="25"/>
      <c r="AO276" s="25"/>
      <c r="AP276" s="25"/>
      <c r="AQ276" s="25"/>
      <c r="AR276" s="23"/>
      <c r="AS276" s="29"/>
      <c r="AT276" s="27"/>
      <c r="AU276" s="27"/>
      <c r="AV276" s="26"/>
      <c r="AW276" s="23"/>
      <c r="AX276" s="23"/>
      <c r="AY276" s="25"/>
      <c r="AZ276" s="25"/>
      <c r="BA276" s="23"/>
      <c r="BB276" s="23"/>
      <c r="BC276" s="23"/>
      <c r="BD276" s="25"/>
      <c r="BE276" s="25"/>
      <c r="BF276" s="23"/>
      <c r="BG276" s="23"/>
      <c r="BH276" s="28"/>
      <c r="BI276" s="25"/>
      <c r="BJ276" s="25"/>
      <c r="BK276" s="28"/>
      <c r="BL276" s="25"/>
      <c r="BM276" s="26"/>
      <c r="BN276" s="27"/>
      <c r="BO276" s="27"/>
      <c r="BP276" s="26"/>
      <c r="BQ276" s="23"/>
      <c r="BR276" s="28"/>
      <c r="BS276" s="25"/>
      <c r="BT276" s="25"/>
      <c r="BU276" s="28"/>
      <c r="BV276" s="25"/>
      <c r="BW276" s="26"/>
      <c r="BX276" s="27"/>
      <c r="BY276" s="27"/>
      <c r="BZ276" s="26"/>
    </row>
    <row r="277" spans="8:78">
      <c r="H277" s="25"/>
      <c r="I277" s="30"/>
      <c r="J277" s="33"/>
      <c r="K277" s="33"/>
      <c r="L277" s="33"/>
      <c r="M277" s="33"/>
      <c r="N277"/>
      <c r="O277" s="32"/>
      <c r="P277" s="25"/>
      <c r="Q277" s="25"/>
      <c r="R277" s="32"/>
      <c r="S277" s="30"/>
      <c r="T277" s="31"/>
      <c r="U277" s="25"/>
      <c r="V277" s="25"/>
      <c r="W277" s="31"/>
      <c r="X277" s="30"/>
      <c r="Y277" s="33"/>
      <c r="Z277" s="33"/>
      <c r="AA277" s="33"/>
      <c r="AB277" s="41"/>
      <c r="AC277" s="30"/>
      <c r="AD277" s="28"/>
      <c r="AE277" s="25"/>
      <c r="AF277" s="25"/>
      <c r="AG277" s="28"/>
      <c r="AH277" s="25"/>
      <c r="AI277" s="25"/>
      <c r="AJ277" s="25"/>
      <c r="AK277" s="25"/>
      <c r="AL277" s="25"/>
      <c r="AM277" s="25"/>
      <c r="AN277" s="25"/>
      <c r="AO277" s="25"/>
      <c r="AP277" s="25"/>
      <c r="AQ277" s="25"/>
      <c r="AR277" s="23"/>
      <c r="AS277" s="29"/>
      <c r="AT277" s="27"/>
      <c r="AU277" s="27"/>
      <c r="AV277" s="26"/>
      <c r="AW277" s="23"/>
      <c r="AX277" s="23"/>
      <c r="AY277" s="25"/>
      <c r="AZ277" s="25"/>
      <c r="BA277" s="23"/>
      <c r="BB277" s="23"/>
      <c r="BC277" s="23"/>
      <c r="BD277" s="25"/>
      <c r="BE277" s="25"/>
      <c r="BF277" s="23"/>
      <c r="BG277" s="23"/>
      <c r="BH277" s="28"/>
      <c r="BI277" s="25"/>
      <c r="BJ277" s="25"/>
      <c r="BK277" s="28"/>
      <c r="BL277" s="25"/>
      <c r="BM277" s="26"/>
      <c r="BN277" s="27"/>
      <c r="BO277" s="27"/>
      <c r="BP277" s="26"/>
      <c r="BQ277" s="23"/>
      <c r="BR277" s="28"/>
      <c r="BS277" s="25"/>
      <c r="BT277" s="25"/>
      <c r="BU277" s="28"/>
      <c r="BV277" s="25"/>
      <c r="BW277" s="26"/>
      <c r="BX277" s="27"/>
      <c r="BY277" s="27"/>
      <c r="BZ277" s="26"/>
    </row>
    <row r="278" spans="8:78">
      <c r="H278" s="25"/>
      <c r="I278" s="30"/>
      <c r="J278" s="33"/>
      <c r="K278" s="33"/>
      <c r="L278" s="33"/>
      <c r="M278" s="33"/>
      <c r="N278"/>
      <c r="O278" s="32"/>
      <c r="P278" s="25"/>
      <c r="Q278" s="25"/>
      <c r="R278" s="32"/>
      <c r="S278" s="30"/>
      <c r="T278" s="31"/>
      <c r="U278" s="25"/>
      <c r="V278" s="25"/>
      <c r="W278" s="31"/>
      <c r="X278" s="30"/>
      <c r="Y278" s="28"/>
      <c r="Z278" s="25"/>
      <c r="AA278" s="25"/>
      <c r="AB278" s="121"/>
      <c r="AC278" s="30"/>
      <c r="AD278" s="28"/>
      <c r="AE278" s="25"/>
      <c r="AF278" s="25"/>
      <c r="AG278" s="28"/>
      <c r="AH278" s="25"/>
      <c r="AI278" s="25"/>
      <c r="AJ278" s="25"/>
      <c r="AK278" s="25"/>
      <c r="AL278" s="25"/>
      <c r="AM278" s="25"/>
      <c r="AN278" s="25"/>
      <c r="AO278" s="25"/>
      <c r="AP278" s="25"/>
      <c r="AQ278" s="25"/>
      <c r="AR278" s="23"/>
      <c r="AS278" s="29"/>
      <c r="AT278" s="27"/>
      <c r="AU278" s="27"/>
      <c r="AV278" s="26"/>
      <c r="AW278" s="23"/>
      <c r="AX278" s="23"/>
      <c r="AY278" s="25"/>
      <c r="AZ278" s="25"/>
      <c r="BA278" s="23"/>
      <c r="BB278" s="23"/>
      <c r="BC278" s="23"/>
      <c r="BD278" s="25"/>
      <c r="BE278" s="25"/>
      <c r="BF278" s="23"/>
      <c r="BG278" s="23"/>
      <c r="BH278" s="28"/>
      <c r="BI278" s="25"/>
      <c r="BJ278" s="25"/>
      <c r="BK278" s="28"/>
      <c r="BL278" s="25"/>
      <c r="BM278" s="26"/>
      <c r="BN278" s="27"/>
      <c r="BO278" s="27"/>
      <c r="BP278" s="26"/>
      <c r="BQ278" s="23"/>
      <c r="BR278" s="28"/>
      <c r="BS278" s="25"/>
      <c r="BT278" s="25"/>
      <c r="BU278" s="28"/>
      <c r="BV278" s="25"/>
      <c r="BW278" s="26"/>
      <c r="BX278" s="27"/>
      <c r="BY278" s="27"/>
      <c r="BZ278" s="26"/>
    </row>
    <row r="279" spans="8:78">
      <c r="H279" s="25"/>
      <c r="I279" s="30"/>
      <c r="J279" s="33"/>
      <c r="K279" s="33"/>
      <c r="L279" s="33"/>
      <c r="M279" s="33"/>
      <c r="N279"/>
      <c r="O279" s="32"/>
      <c r="P279" s="25"/>
      <c r="Q279" s="25"/>
      <c r="R279" s="32"/>
      <c r="S279" s="30"/>
      <c r="T279" s="31"/>
      <c r="U279" s="25"/>
      <c r="V279" s="25"/>
      <c r="W279" s="31"/>
      <c r="X279" s="30"/>
      <c r="Y279" s="28"/>
      <c r="Z279" s="25"/>
      <c r="AA279" s="25"/>
      <c r="AB279" s="121"/>
      <c r="AC279" s="30"/>
      <c r="AD279" s="28"/>
      <c r="AE279" s="25"/>
      <c r="AF279" s="25"/>
      <c r="AG279" s="28"/>
      <c r="AH279" s="25"/>
      <c r="AI279" s="25"/>
      <c r="AJ279" s="25"/>
      <c r="AK279" s="25"/>
      <c r="AL279" s="25"/>
      <c r="AM279" s="25"/>
      <c r="AN279" s="25"/>
      <c r="AO279" s="25"/>
      <c r="AP279" s="25"/>
      <c r="AQ279" s="25"/>
      <c r="AR279" s="23"/>
      <c r="AS279" s="29"/>
      <c r="AT279" s="27"/>
      <c r="AU279" s="27"/>
      <c r="AV279" s="26"/>
      <c r="AW279" s="23"/>
      <c r="AX279" s="23"/>
      <c r="AY279" s="25"/>
      <c r="AZ279" s="25"/>
      <c r="BA279" s="23"/>
      <c r="BB279" s="23"/>
      <c r="BC279" s="23"/>
      <c r="BD279" s="25"/>
      <c r="BE279" s="25"/>
      <c r="BF279" s="23"/>
      <c r="BG279" s="23"/>
      <c r="BH279" s="28"/>
      <c r="BI279" s="25"/>
      <c r="BJ279" s="25"/>
      <c r="BK279" s="28"/>
      <c r="BL279" s="25"/>
      <c r="BM279" s="26"/>
      <c r="BN279" s="27"/>
      <c r="BO279" s="27"/>
      <c r="BP279" s="26"/>
      <c r="BQ279" s="23"/>
      <c r="BR279" s="28"/>
      <c r="BS279" s="25"/>
      <c r="BT279" s="25"/>
      <c r="BU279" s="28"/>
      <c r="BV279" s="25"/>
      <c r="BW279" s="26"/>
      <c r="BX279" s="27"/>
      <c r="BY279" s="27"/>
      <c r="BZ279" s="26"/>
    </row>
    <row r="280" spans="8:78">
      <c r="H280" s="25"/>
      <c r="I280" s="30"/>
      <c r="J280" s="33"/>
      <c r="K280" s="33"/>
      <c r="L280" s="33"/>
      <c r="M280" s="33"/>
      <c r="N280"/>
      <c r="O280" s="32"/>
      <c r="P280" s="25"/>
      <c r="Q280" s="25"/>
      <c r="R280" s="32"/>
      <c r="S280" s="30"/>
      <c r="T280" s="31"/>
      <c r="U280" s="25"/>
      <c r="V280" s="25"/>
      <c r="W280" s="31"/>
      <c r="X280" s="30"/>
      <c r="Y280" s="28"/>
      <c r="Z280" s="25"/>
      <c r="AA280" s="25"/>
      <c r="AB280" s="121"/>
      <c r="AC280" s="30"/>
      <c r="AD280" s="28"/>
      <c r="AE280" s="25"/>
      <c r="AF280" s="25"/>
      <c r="AG280" s="28"/>
      <c r="AH280" s="25"/>
      <c r="AI280" s="25"/>
      <c r="AJ280" s="25"/>
      <c r="AK280" s="25"/>
      <c r="AL280" s="25"/>
      <c r="AM280" s="25"/>
      <c r="AN280" s="25"/>
      <c r="AO280" s="25"/>
      <c r="AP280" s="25"/>
      <c r="AQ280" s="25"/>
      <c r="AR280" s="23"/>
      <c r="AS280" s="29"/>
      <c r="AT280" s="27"/>
      <c r="AU280" s="27"/>
      <c r="AV280" s="26"/>
      <c r="AW280" s="23"/>
      <c r="AX280" s="23"/>
      <c r="AY280" s="25"/>
      <c r="AZ280" s="25"/>
      <c r="BA280" s="23"/>
      <c r="BB280" s="23"/>
      <c r="BC280" s="23"/>
      <c r="BD280" s="25"/>
      <c r="BE280" s="25"/>
      <c r="BF280" s="23"/>
      <c r="BG280" s="23"/>
      <c r="BH280" s="28"/>
      <c r="BI280" s="25"/>
      <c r="BJ280" s="25"/>
      <c r="BK280" s="28"/>
      <c r="BL280" s="25"/>
      <c r="BM280" s="26"/>
      <c r="BN280" s="27"/>
      <c r="BO280" s="27"/>
      <c r="BP280" s="26"/>
      <c r="BQ280" s="23"/>
      <c r="BR280" s="28"/>
      <c r="BS280" s="25"/>
      <c r="BT280" s="25"/>
      <c r="BU280" s="28"/>
      <c r="BV280" s="25"/>
      <c r="BW280" s="26"/>
      <c r="BX280" s="27"/>
      <c r="BY280" s="27"/>
      <c r="BZ280" s="26"/>
    </row>
    <row r="281" spans="8:78">
      <c r="H281" s="25"/>
      <c r="I281" s="30"/>
      <c r="J281" s="33"/>
      <c r="K281" s="33"/>
      <c r="L281" s="33"/>
      <c r="M281" s="33"/>
      <c r="N281"/>
      <c r="O281" s="32"/>
      <c r="P281" s="25"/>
      <c r="Q281" s="25"/>
      <c r="R281" s="32"/>
      <c r="S281" s="30"/>
      <c r="T281" s="31"/>
      <c r="U281" s="25"/>
      <c r="V281" s="25"/>
      <c r="W281" s="31"/>
      <c r="X281" s="30"/>
      <c r="Y281" s="28"/>
      <c r="Z281" s="25"/>
      <c r="AA281" s="25"/>
      <c r="AB281" s="121"/>
      <c r="AC281" s="30"/>
      <c r="AD281" s="28"/>
      <c r="AE281" s="25"/>
      <c r="AF281" s="25"/>
      <c r="AG281" s="28"/>
      <c r="AH281" s="25"/>
      <c r="AI281" s="25"/>
      <c r="AJ281" s="25"/>
      <c r="AK281" s="25"/>
      <c r="AL281" s="25"/>
      <c r="AM281" s="25"/>
      <c r="AN281" s="25"/>
      <c r="AO281" s="25"/>
      <c r="AP281" s="25"/>
      <c r="AQ281" s="25"/>
      <c r="AR281" s="23"/>
      <c r="AS281" s="29"/>
      <c r="AT281" s="27"/>
      <c r="AU281" s="27"/>
      <c r="AV281" s="26"/>
      <c r="AW281" s="23"/>
      <c r="AX281" s="23"/>
      <c r="AY281" s="25"/>
      <c r="AZ281" s="25"/>
      <c r="BA281" s="23"/>
      <c r="BB281" s="23"/>
      <c r="BC281" s="23"/>
      <c r="BD281" s="25"/>
      <c r="BE281" s="25"/>
      <c r="BF281" s="23"/>
      <c r="BG281" s="23"/>
      <c r="BH281" s="28"/>
      <c r="BI281" s="25"/>
      <c r="BJ281" s="25"/>
      <c r="BK281" s="28"/>
      <c r="BL281" s="25"/>
      <c r="BM281" s="26"/>
      <c r="BN281" s="27"/>
      <c r="BO281" s="27"/>
      <c r="BP281" s="26"/>
      <c r="BQ281" s="23"/>
      <c r="BR281" s="28"/>
      <c r="BS281" s="25"/>
      <c r="BT281" s="25"/>
      <c r="BU281" s="28"/>
      <c r="BV281" s="25"/>
      <c r="BW281" s="26"/>
      <c r="BX281" s="27"/>
      <c r="BY281" s="27"/>
      <c r="BZ281" s="26"/>
    </row>
    <row r="282" spans="8:78">
      <c r="H282" s="25"/>
      <c r="I282" s="30"/>
      <c r="J282" s="33"/>
      <c r="K282" s="33"/>
      <c r="L282" s="33"/>
      <c r="M282" s="33"/>
      <c r="N282"/>
      <c r="O282" s="32"/>
      <c r="P282" s="25"/>
      <c r="Q282" s="25"/>
      <c r="R282" s="32"/>
      <c r="S282" s="30"/>
      <c r="T282" s="31"/>
      <c r="U282" s="25"/>
      <c r="V282" s="25"/>
      <c r="W282" s="31"/>
      <c r="X282" s="30"/>
      <c r="Y282" s="28"/>
      <c r="Z282" s="25"/>
      <c r="AA282" s="25"/>
      <c r="AB282" s="121"/>
      <c r="AC282" s="30"/>
      <c r="AD282" s="28"/>
      <c r="AE282" s="25"/>
      <c r="AF282" s="25"/>
      <c r="AG282" s="28"/>
      <c r="AH282" s="25"/>
      <c r="AI282" s="25"/>
      <c r="AJ282" s="25"/>
      <c r="AK282" s="25"/>
      <c r="AL282" s="25"/>
      <c r="AM282" s="25"/>
      <c r="AN282" s="25"/>
      <c r="AO282" s="25"/>
      <c r="AP282" s="25"/>
      <c r="AQ282" s="25"/>
      <c r="AR282" s="23"/>
      <c r="AS282" s="29"/>
      <c r="AT282" s="27"/>
      <c r="AU282" s="27"/>
      <c r="AV282" s="26"/>
      <c r="AW282" s="23"/>
      <c r="AX282" s="23"/>
      <c r="AY282" s="25"/>
      <c r="AZ282" s="25"/>
      <c r="BA282" s="23"/>
      <c r="BB282" s="23"/>
      <c r="BC282" s="23"/>
      <c r="BD282" s="25"/>
      <c r="BE282" s="25"/>
      <c r="BF282" s="23"/>
      <c r="BG282" s="23"/>
      <c r="BH282" s="28"/>
      <c r="BI282" s="25"/>
      <c r="BJ282" s="25"/>
      <c r="BK282" s="28"/>
      <c r="BL282" s="25"/>
      <c r="BM282" s="26"/>
      <c r="BN282" s="27"/>
      <c r="BO282" s="27"/>
      <c r="BP282" s="26"/>
      <c r="BQ282" s="23"/>
      <c r="BR282" s="28"/>
      <c r="BS282" s="25"/>
      <c r="BT282" s="25"/>
      <c r="BU282" s="28"/>
      <c r="BV282" s="25"/>
      <c r="BW282" s="26"/>
      <c r="BX282" s="27"/>
      <c r="BY282" s="27"/>
      <c r="BZ282" s="26"/>
    </row>
    <row r="283" spans="8:78">
      <c r="H283" s="25"/>
      <c r="I283" s="30"/>
      <c r="J283" s="33"/>
      <c r="K283" s="33"/>
      <c r="L283" s="33"/>
      <c r="M283" s="33"/>
      <c r="N283"/>
      <c r="O283" s="32"/>
      <c r="P283" s="25"/>
      <c r="Q283" s="25"/>
      <c r="R283" s="32"/>
      <c r="S283" s="30"/>
      <c r="T283" s="31"/>
      <c r="U283" s="25"/>
      <c r="V283" s="25"/>
      <c r="W283" s="31"/>
      <c r="X283" s="30"/>
      <c r="Y283" s="28"/>
      <c r="Z283" s="25"/>
      <c r="AA283" s="25"/>
      <c r="AB283" s="121"/>
      <c r="AC283" s="30"/>
      <c r="AD283" s="28"/>
      <c r="AE283" s="25"/>
      <c r="AF283" s="25"/>
      <c r="AG283" s="28"/>
      <c r="AH283" s="25"/>
      <c r="AI283" s="25"/>
      <c r="AJ283" s="25"/>
      <c r="AK283" s="25"/>
      <c r="AL283" s="25"/>
      <c r="AM283" s="25"/>
      <c r="AN283" s="25"/>
      <c r="AO283" s="25"/>
      <c r="AP283" s="25"/>
      <c r="AQ283" s="25"/>
      <c r="AR283" s="23"/>
      <c r="AS283" s="29"/>
      <c r="AT283" s="27"/>
      <c r="AU283" s="27"/>
      <c r="AV283" s="26"/>
      <c r="AW283" s="23"/>
      <c r="AX283" s="23"/>
      <c r="AY283" s="25"/>
      <c r="AZ283" s="25"/>
      <c r="BA283" s="23"/>
      <c r="BB283" s="23"/>
      <c r="BC283" s="23"/>
      <c r="BD283" s="25"/>
      <c r="BE283" s="25"/>
      <c r="BF283" s="23"/>
      <c r="BG283" s="23"/>
      <c r="BH283" s="28"/>
      <c r="BI283" s="25"/>
      <c r="BJ283" s="25"/>
      <c r="BK283" s="28"/>
      <c r="BL283" s="25"/>
      <c r="BM283" s="26"/>
      <c r="BN283" s="27"/>
      <c r="BO283" s="27"/>
      <c r="BP283" s="26"/>
      <c r="BQ283" s="23"/>
      <c r="BR283" s="28"/>
      <c r="BS283" s="25"/>
      <c r="BT283" s="25"/>
      <c r="BU283" s="28"/>
      <c r="BV283" s="25"/>
      <c r="BW283" s="26"/>
      <c r="BX283" s="27"/>
      <c r="BY283" s="27"/>
      <c r="BZ283" s="26"/>
    </row>
    <row r="284" spans="8:78">
      <c r="H284" s="25"/>
      <c r="I284" s="30"/>
      <c r="J284" s="33"/>
      <c r="K284" s="33"/>
      <c r="L284" s="33"/>
      <c r="M284" s="33"/>
      <c r="N284"/>
      <c r="O284" s="32"/>
      <c r="P284" s="25"/>
      <c r="Q284" s="25"/>
      <c r="R284" s="32"/>
      <c r="S284" s="30"/>
      <c r="T284" s="31"/>
      <c r="U284" s="25"/>
      <c r="V284" s="25"/>
      <c r="W284" s="31"/>
      <c r="X284" s="30"/>
      <c r="Y284" s="28"/>
      <c r="Z284" s="25"/>
      <c r="AA284" s="25"/>
      <c r="AB284" s="121"/>
      <c r="AC284" s="30"/>
      <c r="AD284" s="28"/>
      <c r="AE284" s="25"/>
      <c r="AF284" s="25"/>
      <c r="AG284" s="28"/>
      <c r="AH284" s="25"/>
      <c r="AI284" s="25"/>
      <c r="AJ284" s="25"/>
      <c r="AK284" s="25"/>
      <c r="AL284" s="25"/>
      <c r="AM284" s="25"/>
      <c r="AN284" s="25"/>
      <c r="AO284" s="25"/>
      <c r="AP284" s="25"/>
      <c r="AQ284" s="25"/>
      <c r="AR284" s="23"/>
      <c r="AS284" s="29"/>
      <c r="AT284" s="27"/>
      <c r="AU284" s="27"/>
      <c r="AV284" s="26"/>
      <c r="AW284" s="23"/>
      <c r="AX284" s="23"/>
      <c r="AY284" s="25"/>
      <c r="AZ284" s="25"/>
      <c r="BA284" s="23"/>
      <c r="BB284" s="23"/>
      <c r="BC284" s="23"/>
      <c r="BD284" s="25"/>
      <c r="BE284" s="25"/>
      <c r="BF284" s="23"/>
      <c r="BG284" s="23"/>
      <c r="BH284" s="28"/>
      <c r="BI284" s="25"/>
      <c r="BJ284" s="25"/>
      <c r="BK284" s="28"/>
      <c r="BL284" s="25"/>
      <c r="BM284" s="26"/>
      <c r="BN284" s="27"/>
      <c r="BO284" s="27"/>
      <c r="BP284" s="26"/>
      <c r="BQ284" s="23"/>
      <c r="BR284" s="28"/>
      <c r="BS284" s="25"/>
      <c r="BT284" s="25"/>
      <c r="BU284" s="28"/>
      <c r="BV284" s="25"/>
      <c r="BW284" s="26"/>
      <c r="BX284" s="27"/>
      <c r="BY284" s="27"/>
      <c r="BZ284" s="26"/>
    </row>
  </sheetData>
  <mergeCells count="20">
    <mergeCell ref="A7:A8"/>
    <mergeCell ref="AI1:AL1"/>
    <mergeCell ref="BR1:BU1"/>
    <mergeCell ref="T1:W1"/>
    <mergeCell ref="Y1:AB1"/>
    <mergeCell ref="AD1:AG1"/>
    <mergeCell ref="J1:M1"/>
    <mergeCell ref="O1:R1"/>
    <mergeCell ref="C3:F3"/>
    <mergeCell ref="C4:F4"/>
    <mergeCell ref="C6:F6"/>
    <mergeCell ref="C7:F7"/>
    <mergeCell ref="C8:F8"/>
    <mergeCell ref="BW1:BZ1"/>
    <mergeCell ref="AN1:AQ1"/>
    <mergeCell ref="AS1:AV1"/>
    <mergeCell ref="AX1:BA1"/>
    <mergeCell ref="BC1:BF1"/>
    <mergeCell ref="BH1:BK1"/>
    <mergeCell ref="BM1:BP1"/>
  </mergeCells>
  <conditionalFormatting sqref="BC1 AS1 AI5:AI175 AL5:AN175 AQ5:AQ175 AS3:AS175 BC3:BF175 AU3:AV175 AT4:AT175 BH218:BK219 BH221:BK222 AS218:AV1048576 BC218:BF1048576 BH224:BK225 BR218:BU226 AI218:AQ226">
    <cfRule type="cellIs" dxfId="186" priority="175" operator="equal">
      <formula>0</formula>
    </cfRule>
  </conditionalFormatting>
  <conditionalFormatting sqref="AI4 AL4:AN4 AQ4">
    <cfRule type="cellIs" dxfId="185" priority="174" operator="equal">
      <formula>0</formula>
    </cfRule>
  </conditionalFormatting>
  <conditionalFormatting sqref="BH4:BH175 BK4:BK175">
    <cfRule type="cellIs" dxfId="184" priority="173" operator="equal">
      <formula>0</formula>
    </cfRule>
  </conditionalFormatting>
  <conditionalFormatting sqref="BR4:BR175 BU4:BU175">
    <cfRule type="cellIs" dxfId="183" priority="172" operator="equal">
      <formula>0</formula>
    </cfRule>
  </conditionalFormatting>
  <conditionalFormatting sqref="AJ5:AJ175">
    <cfRule type="cellIs" dxfId="182" priority="171" operator="equal">
      <formula>0</formula>
    </cfRule>
  </conditionalFormatting>
  <conditionalFormatting sqref="AJ4">
    <cfRule type="cellIs" dxfId="181" priority="170" operator="equal">
      <formula>0</formula>
    </cfRule>
  </conditionalFormatting>
  <conditionalFormatting sqref="AO5:AO175">
    <cfRule type="cellIs" dxfId="180" priority="169" operator="equal">
      <formula>0</formula>
    </cfRule>
  </conditionalFormatting>
  <conditionalFormatting sqref="AO4">
    <cfRule type="cellIs" dxfId="179" priority="168" operator="equal">
      <formula>0</formula>
    </cfRule>
  </conditionalFormatting>
  <conditionalFormatting sqref="AT3">
    <cfRule type="cellIs" dxfId="178" priority="167" operator="equal">
      <formula>0</formula>
    </cfRule>
  </conditionalFormatting>
  <conditionalFormatting sqref="BI4:BI175">
    <cfRule type="cellIs" dxfId="177" priority="166" operator="equal">
      <formula>0</formula>
    </cfRule>
  </conditionalFormatting>
  <conditionalFormatting sqref="BS4:BS175">
    <cfRule type="cellIs" dxfId="176" priority="165" operator="equal">
      <formula>0</formula>
    </cfRule>
  </conditionalFormatting>
  <conditionalFormatting sqref="AK5:AK175">
    <cfRule type="cellIs" dxfId="175" priority="164" operator="equal">
      <formula>0</formula>
    </cfRule>
  </conditionalFormatting>
  <conditionalFormatting sqref="AK4">
    <cfRule type="cellIs" dxfId="174" priority="163" operator="equal">
      <formula>0</formula>
    </cfRule>
  </conditionalFormatting>
  <conditionalFormatting sqref="AP5:AP175">
    <cfRule type="cellIs" dxfId="173" priority="162" operator="equal">
      <formula>0</formula>
    </cfRule>
  </conditionalFormatting>
  <conditionalFormatting sqref="AP4">
    <cfRule type="cellIs" dxfId="172" priority="161" operator="equal">
      <formula>0</formula>
    </cfRule>
  </conditionalFormatting>
  <conditionalFormatting sqref="BJ4:BJ175">
    <cfRule type="cellIs" dxfId="171" priority="160" operator="equal">
      <formula>0</formula>
    </cfRule>
  </conditionalFormatting>
  <conditionalFormatting sqref="BT4:BT175">
    <cfRule type="cellIs" dxfId="170" priority="159" operator="equal">
      <formula>0</formula>
    </cfRule>
  </conditionalFormatting>
  <conditionalFormatting sqref="AI176:AI178 AL176:AN178 AQ176:AQ178 BC176:BF178 AS176:AV178">
    <cfRule type="cellIs" dxfId="169" priority="157" operator="equal">
      <formula>0</formula>
    </cfRule>
  </conditionalFormatting>
  <conditionalFormatting sqref="BH176:BH178 BK176:BK178">
    <cfRule type="cellIs" dxfId="168" priority="156" operator="equal">
      <formula>0</formula>
    </cfRule>
  </conditionalFormatting>
  <conditionalFormatting sqref="BR176:BR178 BU176:BU178">
    <cfRule type="cellIs" dxfId="167" priority="155" operator="equal">
      <formula>0</formula>
    </cfRule>
  </conditionalFormatting>
  <conditionalFormatting sqref="AJ176:AJ178">
    <cfRule type="cellIs" dxfId="166" priority="154" operator="equal">
      <formula>0</formula>
    </cfRule>
  </conditionalFormatting>
  <conditionalFormatting sqref="AO176:AO178">
    <cfRule type="cellIs" dxfId="165" priority="153" operator="equal">
      <formula>0</formula>
    </cfRule>
  </conditionalFormatting>
  <conditionalFormatting sqref="BI176:BI178">
    <cfRule type="cellIs" dxfId="164" priority="152" operator="equal">
      <formula>0</formula>
    </cfRule>
  </conditionalFormatting>
  <conditionalFormatting sqref="BS176:BS178">
    <cfRule type="cellIs" dxfId="163" priority="151" operator="equal">
      <formula>0</formula>
    </cfRule>
  </conditionalFormatting>
  <conditionalFormatting sqref="AK176:AK178">
    <cfRule type="cellIs" dxfId="162" priority="150" operator="equal">
      <formula>0</formula>
    </cfRule>
  </conditionalFormatting>
  <conditionalFormatting sqref="AP176:AP178">
    <cfRule type="cellIs" dxfId="161" priority="149" operator="equal">
      <formula>0</formula>
    </cfRule>
  </conditionalFormatting>
  <conditionalFormatting sqref="BJ176:BJ178">
    <cfRule type="cellIs" dxfId="160" priority="148" operator="equal">
      <formula>0</formula>
    </cfRule>
  </conditionalFormatting>
  <conditionalFormatting sqref="BT176:BT178">
    <cfRule type="cellIs" dxfId="159" priority="147" operator="equal">
      <formula>0</formula>
    </cfRule>
  </conditionalFormatting>
  <conditionalFormatting sqref="AI179:AI181 AL179:AN181 AQ179:AQ181 BC179:BF181 AS179:AV181">
    <cfRule type="cellIs" dxfId="158" priority="146" operator="equal">
      <formula>0</formula>
    </cfRule>
  </conditionalFormatting>
  <conditionalFormatting sqref="BH179:BH181 BK179:BK181">
    <cfRule type="cellIs" dxfId="157" priority="145" operator="equal">
      <formula>0</formula>
    </cfRule>
  </conditionalFormatting>
  <conditionalFormatting sqref="BR179:BR181 BU179:BU181">
    <cfRule type="cellIs" dxfId="156" priority="144" operator="equal">
      <formula>0</formula>
    </cfRule>
  </conditionalFormatting>
  <conditionalFormatting sqref="AJ179:AJ181">
    <cfRule type="cellIs" dxfId="155" priority="143" operator="equal">
      <formula>0</formula>
    </cfRule>
  </conditionalFormatting>
  <conditionalFormatting sqref="AO179:AO181">
    <cfRule type="cellIs" dxfId="154" priority="142" operator="equal">
      <formula>0</formula>
    </cfRule>
  </conditionalFormatting>
  <conditionalFormatting sqref="BI179:BI181">
    <cfRule type="cellIs" dxfId="153" priority="141" operator="equal">
      <formula>0</formula>
    </cfRule>
  </conditionalFormatting>
  <conditionalFormatting sqref="BS179:BS181">
    <cfRule type="cellIs" dxfId="152" priority="140" operator="equal">
      <formula>0</formula>
    </cfRule>
  </conditionalFormatting>
  <conditionalFormatting sqref="AK179:AK181">
    <cfRule type="cellIs" dxfId="151" priority="139" operator="equal">
      <formula>0</formula>
    </cfRule>
  </conditionalFormatting>
  <conditionalFormatting sqref="AP179:AP181">
    <cfRule type="cellIs" dxfId="150" priority="138" operator="equal">
      <formula>0</formula>
    </cfRule>
  </conditionalFormatting>
  <conditionalFormatting sqref="BJ179:BJ181">
    <cfRule type="cellIs" dxfId="149" priority="137" operator="equal">
      <formula>0</formula>
    </cfRule>
  </conditionalFormatting>
  <conditionalFormatting sqref="BT179:BT181">
    <cfRule type="cellIs" dxfId="148" priority="136" operator="equal">
      <formula>0</formula>
    </cfRule>
  </conditionalFormatting>
  <conditionalFormatting sqref="AI185:AI187 AL185:AN187 AQ185:AQ187 BC185:BF187 AS185:AV187">
    <cfRule type="cellIs" dxfId="147" priority="124" operator="equal">
      <formula>0</formula>
    </cfRule>
  </conditionalFormatting>
  <conditionalFormatting sqref="BH185:BH187 BK185:BK187">
    <cfRule type="cellIs" dxfId="146" priority="123" operator="equal">
      <formula>0</formula>
    </cfRule>
  </conditionalFormatting>
  <conditionalFormatting sqref="BR185:BR187 BU185:BU187">
    <cfRule type="cellIs" dxfId="145" priority="122" operator="equal">
      <formula>0</formula>
    </cfRule>
  </conditionalFormatting>
  <conditionalFormatting sqref="AJ185:AJ187">
    <cfRule type="cellIs" dxfId="144" priority="121" operator="equal">
      <formula>0</formula>
    </cfRule>
  </conditionalFormatting>
  <conditionalFormatting sqref="AO185:AO187">
    <cfRule type="cellIs" dxfId="143" priority="120" operator="equal">
      <formula>0</formula>
    </cfRule>
  </conditionalFormatting>
  <conditionalFormatting sqref="BI185:BI187">
    <cfRule type="cellIs" dxfId="142" priority="119" operator="equal">
      <formula>0</formula>
    </cfRule>
  </conditionalFormatting>
  <conditionalFormatting sqref="BS185:BS187">
    <cfRule type="cellIs" dxfId="141" priority="118" operator="equal">
      <formula>0</formula>
    </cfRule>
  </conditionalFormatting>
  <conditionalFormatting sqref="AK185:AK187">
    <cfRule type="cellIs" dxfId="140" priority="117" operator="equal">
      <formula>0</formula>
    </cfRule>
  </conditionalFormatting>
  <conditionalFormatting sqref="AP185:AP187">
    <cfRule type="cellIs" dxfId="139" priority="116" operator="equal">
      <formula>0</formula>
    </cfRule>
  </conditionalFormatting>
  <conditionalFormatting sqref="BJ185:BJ187">
    <cfRule type="cellIs" dxfId="138" priority="115" operator="equal">
      <formula>0</formula>
    </cfRule>
  </conditionalFormatting>
  <conditionalFormatting sqref="BT185:BT187">
    <cfRule type="cellIs" dxfId="137" priority="114" operator="equal">
      <formula>0</formula>
    </cfRule>
  </conditionalFormatting>
  <conditionalFormatting sqref="AI182:AI184 AL182:AN184 AQ182:AQ184 BC182:BF184 AS182:AV184">
    <cfRule type="cellIs" dxfId="136" priority="135" operator="equal">
      <formula>0</formula>
    </cfRule>
  </conditionalFormatting>
  <conditionalFormatting sqref="BH182:BH184 BK182:BK184">
    <cfRule type="cellIs" dxfId="135" priority="134" operator="equal">
      <formula>0</formula>
    </cfRule>
  </conditionalFormatting>
  <conditionalFormatting sqref="BR182:BR184 BU182:BU184">
    <cfRule type="cellIs" dxfId="134" priority="133" operator="equal">
      <formula>0</formula>
    </cfRule>
  </conditionalFormatting>
  <conditionalFormatting sqref="AJ182:AJ184">
    <cfRule type="cellIs" dxfId="133" priority="132" operator="equal">
      <formula>0</formula>
    </cfRule>
  </conditionalFormatting>
  <conditionalFormatting sqref="AO182:AO184">
    <cfRule type="cellIs" dxfId="132" priority="131" operator="equal">
      <formula>0</formula>
    </cfRule>
  </conditionalFormatting>
  <conditionalFormatting sqref="BI182:BI184">
    <cfRule type="cellIs" dxfId="131" priority="130" operator="equal">
      <formula>0</formula>
    </cfRule>
  </conditionalFormatting>
  <conditionalFormatting sqref="BS182:BS184">
    <cfRule type="cellIs" dxfId="130" priority="129" operator="equal">
      <formula>0</formula>
    </cfRule>
  </conditionalFormatting>
  <conditionalFormatting sqref="AK182:AK184">
    <cfRule type="cellIs" dxfId="129" priority="128" operator="equal">
      <formula>0</formula>
    </cfRule>
  </conditionalFormatting>
  <conditionalFormatting sqref="AP182:AP184">
    <cfRule type="cellIs" dxfId="128" priority="127" operator="equal">
      <formula>0</formula>
    </cfRule>
  </conditionalFormatting>
  <conditionalFormatting sqref="BJ182:BJ184">
    <cfRule type="cellIs" dxfId="127" priority="126" operator="equal">
      <formula>0</formula>
    </cfRule>
  </conditionalFormatting>
  <conditionalFormatting sqref="BT182:BT184">
    <cfRule type="cellIs" dxfId="126" priority="125" operator="equal">
      <formula>0</formula>
    </cfRule>
  </conditionalFormatting>
  <conditionalFormatting sqref="AI188:AI190 AL188:AN190 AQ188:AQ190 BC188:BF190 AS188:AV190">
    <cfRule type="cellIs" dxfId="125" priority="113" operator="equal">
      <formula>0</formula>
    </cfRule>
  </conditionalFormatting>
  <conditionalFormatting sqref="BH188:BH190 BK188:BK190">
    <cfRule type="cellIs" dxfId="124" priority="112" operator="equal">
      <formula>0</formula>
    </cfRule>
  </conditionalFormatting>
  <conditionalFormatting sqref="BR188:BR190 BU188:BU190">
    <cfRule type="cellIs" dxfId="123" priority="111" operator="equal">
      <formula>0</formula>
    </cfRule>
  </conditionalFormatting>
  <conditionalFormatting sqref="AJ188:AJ190">
    <cfRule type="cellIs" dxfId="122" priority="110" operator="equal">
      <formula>0</formula>
    </cfRule>
  </conditionalFormatting>
  <conditionalFormatting sqref="AO188:AO190">
    <cfRule type="cellIs" dxfId="121" priority="109" operator="equal">
      <formula>0</formula>
    </cfRule>
  </conditionalFormatting>
  <conditionalFormatting sqref="BI188:BI190">
    <cfRule type="cellIs" dxfId="120" priority="108" operator="equal">
      <formula>0</formula>
    </cfRule>
  </conditionalFormatting>
  <conditionalFormatting sqref="BS188:BS190">
    <cfRule type="cellIs" dxfId="119" priority="107" operator="equal">
      <formula>0</formula>
    </cfRule>
  </conditionalFormatting>
  <conditionalFormatting sqref="AK188:AK190">
    <cfRule type="cellIs" dxfId="118" priority="106" operator="equal">
      <formula>0</formula>
    </cfRule>
  </conditionalFormatting>
  <conditionalFormatting sqref="AP188:AP190">
    <cfRule type="cellIs" dxfId="117" priority="105" operator="equal">
      <formula>0</formula>
    </cfRule>
  </conditionalFormatting>
  <conditionalFormatting sqref="BJ188:BJ190">
    <cfRule type="cellIs" dxfId="116" priority="104" operator="equal">
      <formula>0</formula>
    </cfRule>
  </conditionalFormatting>
  <conditionalFormatting sqref="BT188:BT190">
    <cfRule type="cellIs" dxfId="115" priority="103" operator="equal">
      <formula>0</formula>
    </cfRule>
  </conditionalFormatting>
  <conditionalFormatting sqref="AI191:AI193 AL191:AN193 AQ191:AQ193 BC191:BF193 AS191:AV193">
    <cfRule type="cellIs" dxfId="114" priority="102" operator="equal">
      <formula>0</formula>
    </cfRule>
  </conditionalFormatting>
  <conditionalFormatting sqref="BH191:BH193 BK191:BK193">
    <cfRule type="cellIs" dxfId="113" priority="101" operator="equal">
      <formula>0</formula>
    </cfRule>
  </conditionalFormatting>
  <conditionalFormatting sqref="BR191:BR193 BU191:BU193">
    <cfRule type="cellIs" dxfId="112" priority="100" operator="equal">
      <formula>0</formula>
    </cfRule>
  </conditionalFormatting>
  <conditionalFormatting sqref="AJ191:AJ193">
    <cfRule type="cellIs" dxfId="111" priority="99" operator="equal">
      <formula>0</formula>
    </cfRule>
  </conditionalFormatting>
  <conditionalFormatting sqref="AO191:AO193">
    <cfRule type="cellIs" dxfId="110" priority="98" operator="equal">
      <formula>0</formula>
    </cfRule>
  </conditionalFormatting>
  <conditionalFormatting sqref="BI191:BI193">
    <cfRule type="cellIs" dxfId="109" priority="97" operator="equal">
      <formula>0</formula>
    </cfRule>
  </conditionalFormatting>
  <conditionalFormatting sqref="BS191:BS193">
    <cfRule type="cellIs" dxfId="108" priority="96" operator="equal">
      <formula>0</formula>
    </cfRule>
  </conditionalFormatting>
  <conditionalFormatting sqref="AK191:AK193">
    <cfRule type="cellIs" dxfId="107" priority="95" operator="equal">
      <formula>0</formula>
    </cfRule>
  </conditionalFormatting>
  <conditionalFormatting sqref="AP191:AP193">
    <cfRule type="cellIs" dxfId="106" priority="94" operator="equal">
      <formula>0</formula>
    </cfRule>
  </conditionalFormatting>
  <conditionalFormatting sqref="BJ191:BJ193">
    <cfRule type="cellIs" dxfId="105" priority="93" operator="equal">
      <formula>0</formula>
    </cfRule>
  </conditionalFormatting>
  <conditionalFormatting sqref="BT191:BT193">
    <cfRule type="cellIs" dxfId="104" priority="92" operator="equal">
      <formula>0</formula>
    </cfRule>
  </conditionalFormatting>
  <conditionalFormatting sqref="AI194:AI196 AL194:AN196 AQ194:AQ196 BC194:BF196 AS194:AV196">
    <cfRule type="cellIs" dxfId="103" priority="91" operator="equal">
      <formula>0</formula>
    </cfRule>
  </conditionalFormatting>
  <conditionalFormatting sqref="BH194:BH196 BK194:BK196">
    <cfRule type="cellIs" dxfId="102" priority="90" operator="equal">
      <formula>0</formula>
    </cfRule>
  </conditionalFormatting>
  <conditionalFormatting sqref="BR194:BR196 BU194:BU196">
    <cfRule type="cellIs" dxfId="101" priority="89" operator="equal">
      <formula>0</formula>
    </cfRule>
  </conditionalFormatting>
  <conditionalFormatting sqref="AJ194:AJ196">
    <cfRule type="cellIs" dxfId="100" priority="88" operator="equal">
      <formula>0</formula>
    </cfRule>
  </conditionalFormatting>
  <conditionalFormatting sqref="AO194:AO196">
    <cfRule type="cellIs" dxfId="99" priority="87" operator="equal">
      <formula>0</formula>
    </cfRule>
  </conditionalFormatting>
  <conditionalFormatting sqref="BI194:BI196">
    <cfRule type="cellIs" dxfId="98" priority="86" operator="equal">
      <formula>0</formula>
    </cfRule>
  </conditionalFormatting>
  <conditionalFormatting sqref="BS194:BS196">
    <cfRule type="cellIs" dxfId="97" priority="85" operator="equal">
      <formula>0</formula>
    </cfRule>
  </conditionalFormatting>
  <conditionalFormatting sqref="AK194:AK196">
    <cfRule type="cellIs" dxfId="96" priority="84" operator="equal">
      <formula>0</formula>
    </cfRule>
  </conditionalFormatting>
  <conditionalFormatting sqref="AP194:AP196">
    <cfRule type="cellIs" dxfId="95" priority="83" operator="equal">
      <formula>0</formula>
    </cfRule>
  </conditionalFormatting>
  <conditionalFormatting sqref="BJ194:BJ196">
    <cfRule type="cellIs" dxfId="94" priority="82" operator="equal">
      <formula>0</formula>
    </cfRule>
  </conditionalFormatting>
  <conditionalFormatting sqref="BT194:BT196">
    <cfRule type="cellIs" dxfId="93" priority="81" operator="equal">
      <formula>0</formula>
    </cfRule>
  </conditionalFormatting>
  <conditionalFormatting sqref="AI197:AI199 AL197:AN199 AQ197:AQ199 BC197:BF199 AS197:AV199">
    <cfRule type="cellIs" dxfId="92" priority="80" operator="equal">
      <formula>0</formula>
    </cfRule>
  </conditionalFormatting>
  <conditionalFormatting sqref="BH197:BH199 BK197:BK199">
    <cfRule type="cellIs" dxfId="91" priority="79" operator="equal">
      <formula>0</formula>
    </cfRule>
  </conditionalFormatting>
  <conditionalFormatting sqref="BR197:BR199 BU197:BU199">
    <cfRule type="cellIs" dxfId="90" priority="78" operator="equal">
      <formula>0</formula>
    </cfRule>
  </conditionalFormatting>
  <conditionalFormatting sqref="AJ197:AJ199">
    <cfRule type="cellIs" dxfId="89" priority="77" operator="equal">
      <formula>0</formula>
    </cfRule>
  </conditionalFormatting>
  <conditionalFormatting sqref="AO197:AO199">
    <cfRule type="cellIs" dxfId="88" priority="76" operator="equal">
      <formula>0</formula>
    </cfRule>
  </conditionalFormatting>
  <conditionalFormatting sqref="BI197:BI199">
    <cfRule type="cellIs" dxfId="87" priority="75" operator="equal">
      <formula>0</formula>
    </cfRule>
  </conditionalFormatting>
  <conditionalFormatting sqref="BS197:BS199">
    <cfRule type="cellIs" dxfId="86" priority="74" operator="equal">
      <formula>0</formula>
    </cfRule>
  </conditionalFormatting>
  <conditionalFormatting sqref="AK197:AK199">
    <cfRule type="cellIs" dxfId="85" priority="73" operator="equal">
      <formula>0</formula>
    </cfRule>
  </conditionalFormatting>
  <conditionalFormatting sqref="AP197:AP199">
    <cfRule type="cellIs" dxfId="84" priority="72" operator="equal">
      <formula>0</formula>
    </cfRule>
  </conditionalFormatting>
  <conditionalFormatting sqref="BJ197:BJ199">
    <cfRule type="cellIs" dxfId="83" priority="71" operator="equal">
      <formula>0</formula>
    </cfRule>
  </conditionalFormatting>
  <conditionalFormatting sqref="BT197:BT199">
    <cfRule type="cellIs" dxfId="82" priority="70" operator="equal">
      <formula>0</formula>
    </cfRule>
  </conditionalFormatting>
  <conditionalFormatting sqref="AI200:AI202 AL200:AN202 AQ200:AQ202 BC200:BF202 AS200:AV202">
    <cfRule type="cellIs" dxfId="81" priority="69" operator="equal">
      <formula>0</formula>
    </cfRule>
  </conditionalFormatting>
  <conditionalFormatting sqref="BH200:BH202 BK200:BK202">
    <cfRule type="cellIs" dxfId="80" priority="68" operator="equal">
      <formula>0</formula>
    </cfRule>
  </conditionalFormatting>
  <conditionalFormatting sqref="BR200:BR202 BU200:BU202">
    <cfRule type="cellIs" dxfId="79" priority="67" operator="equal">
      <formula>0</formula>
    </cfRule>
  </conditionalFormatting>
  <conditionalFormatting sqref="AJ200:AJ202">
    <cfRule type="cellIs" dxfId="78" priority="66" operator="equal">
      <formula>0</formula>
    </cfRule>
  </conditionalFormatting>
  <conditionalFormatting sqref="AO200:AO202">
    <cfRule type="cellIs" dxfId="77" priority="65" operator="equal">
      <formula>0</formula>
    </cfRule>
  </conditionalFormatting>
  <conditionalFormatting sqref="BI200:BI202">
    <cfRule type="cellIs" dxfId="76" priority="64" operator="equal">
      <formula>0</formula>
    </cfRule>
  </conditionalFormatting>
  <conditionalFormatting sqref="BS200:BS202">
    <cfRule type="cellIs" dxfId="75" priority="63" operator="equal">
      <formula>0</formula>
    </cfRule>
  </conditionalFormatting>
  <conditionalFormatting sqref="AK200:AK202">
    <cfRule type="cellIs" dxfId="74" priority="62" operator="equal">
      <formula>0</formula>
    </cfRule>
  </conditionalFormatting>
  <conditionalFormatting sqref="AP200:AP202">
    <cfRule type="cellIs" dxfId="73" priority="61" operator="equal">
      <formula>0</formula>
    </cfRule>
  </conditionalFormatting>
  <conditionalFormatting sqref="BJ200:BJ202">
    <cfRule type="cellIs" dxfId="72" priority="60" operator="equal">
      <formula>0</formula>
    </cfRule>
  </conditionalFormatting>
  <conditionalFormatting sqref="BT200:BT202">
    <cfRule type="cellIs" dxfId="71" priority="59" operator="equal">
      <formula>0</formula>
    </cfRule>
  </conditionalFormatting>
  <conditionalFormatting sqref="AI203:AI205 AL203:AN205 AQ203:AQ205 BC203:BF205 AS203:AV205">
    <cfRule type="cellIs" dxfId="70" priority="58" operator="equal">
      <formula>0</formula>
    </cfRule>
  </conditionalFormatting>
  <conditionalFormatting sqref="BH203:BH205 BK203:BK205">
    <cfRule type="cellIs" dxfId="69" priority="57" operator="equal">
      <formula>0</formula>
    </cfRule>
  </conditionalFormatting>
  <conditionalFormatting sqref="BR203:BR205 BU203:BU205">
    <cfRule type="cellIs" dxfId="68" priority="56" operator="equal">
      <formula>0</formula>
    </cfRule>
  </conditionalFormatting>
  <conditionalFormatting sqref="AJ203:AJ205">
    <cfRule type="cellIs" dxfId="67" priority="55" operator="equal">
      <formula>0</formula>
    </cfRule>
  </conditionalFormatting>
  <conditionalFormatting sqref="AO203:AO205">
    <cfRule type="cellIs" dxfId="66" priority="54" operator="equal">
      <formula>0</formula>
    </cfRule>
  </conditionalFormatting>
  <conditionalFormatting sqref="BI203:BI205">
    <cfRule type="cellIs" dxfId="65" priority="53" operator="equal">
      <formula>0</formula>
    </cfRule>
  </conditionalFormatting>
  <conditionalFormatting sqref="BS203:BS205">
    <cfRule type="cellIs" dxfId="64" priority="52" operator="equal">
      <formula>0</formula>
    </cfRule>
  </conditionalFormatting>
  <conditionalFormatting sqref="AK203:AK205">
    <cfRule type="cellIs" dxfId="63" priority="51" operator="equal">
      <formula>0</formula>
    </cfRule>
  </conditionalFormatting>
  <conditionalFormatting sqref="AP203:AP205">
    <cfRule type="cellIs" dxfId="62" priority="50" operator="equal">
      <formula>0</formula>
    </cfRule>
  </conditionalFormatting>
  <conditionalFormatting sqref="BJ203:BJ205">
    <cfRule type="cellIs" dxfId="61" priority="49" operator="equal">
      <formula>0</formula>
    </cfRule>
  </conditionalFormatting>
  <conditionalFormatting sqref="BT203:BT205">
    <cfRule type="cellIs" dxfId="60" priority="48" operator="equal">
      <formula>0</formula>
    </cfRule>
  </conditionalFormatting>
  <conditionalFormatting sqref="AI209:AI211 AL209:AN211 AQ209:AQ211 BC209:BF211 AS209:AV211">
    <cfRule type="cellIs" dxfId="59" priority="36" operator="equal">
      <formula>0</formula>
    </cfRule>
  </conditionalFormatting>
  <conditionalFormatting sqref="BH209:BH211 BK209:BK211">
    <cfRule type="cellIs" dxfId="58" priority="35" operator="equal">
      <formula>0</formula>
    </cfRule>
  </conditionalFormatting>
  <conditionalFormatting sqref="BR209:BR211 BU209:BU211">
    <cfRule type="cellIs" dxfId="57" priority="34" operator="equal">
      <formula>0</formula>
    </cfRule>
  </conditionalFormatting>
  <conditionalFormatting sqref="AJ209:AJ211">
    <cfRule type="cellIs" dxfId="56" priority="33" operator="equal">
      <formula>0</formula>
    </cfRule>
  </conditionalFormatting>
  <conditionalFormatting sqref="AO209:AO211">
    <cfRule type="cellIs" dxfId="55" priority="32" operator="equal">
      <formula>0</formula>
    </cfRule>
  </conditionalFormatting>
  <conditionalFormatting sqref="BI209:BI211">
    <cfRule type="cellIs" dxfId="54" priority="31" operator="equal">
      <formula>0</formula>
    </cfRule>
  </conditionalFormatting>
  <conditionalFormatting sqref="BS209:BS211">
    <cfRule type="cellIs" dxfId="53" priority="30" operator="equal">
      <formula>0</formula>
    </cfRule>
  </conditionalFormatting>
  <conditionalFormatting sqref="AK209:AK211">
    <cfRule type="cellIs" dxfId="52" priority="29" operator="equal">
      <formula>0</formula>
    </cfRule>
  </conditionalFormatting>
  <conditionalFormatting sqref="AP209:AP211">
    <cfRule type="cellIs" dxfId="51" priority="28" operator="equal">
      <formula>0</formula>
    </cfRule>
  </conditionalFormatting>
  <conditionalFormatting sqref="BJ209:BJ211">
    <cfRule type="cellIs" dxfId="50" priority="27" operator="equal">
      <formula>0</formula>
    </cfRule>
  </conditionalFormatting>
  <conditionalFormatting sqref="BT209:BT211">
    <cfRule type="cellIs" dxfId="49" priority="26" operator="equal">
      <formula>0</formula>
    </cfRule>
  </conditionalFormatting>
  <conditionalFormatting sqref="AI206:AI208 AL206:AN208 AQ206:AQ208 BC206:BF208 AS206:AV208">
    <cfRule type="cellIs" dxfId="48" priority="47" operator="equal">
      <formula>0</formula>
    </cfRule>
  </conditionalFormatting>
  <conditionalFormatting sqref="BH206:BH208 BK206:BK208">
    <cfRule type="cellIs" dxfId="47" priority="46" operator="equal">
      <formula>0</formula>
    </cfRule>
  </conditionalFormatting>
  <conditionalFormatting sqref="BR206:BR208 BU206:BU208">
    <cfRule type="cellIs" dxfId="46" priority="45" operator="equal">
      <formula>0</formula>
    </cfRule>
  </conditionalFormatting>
  <conditionalFormatting sqref="AJ206:AJ208">
    <cfRule type="cellIs" dxfId="45" priority="44" operator="equal">
      <formula>0</formula>
    </cfRule>
  </conditionalFormatting>
  <conditionalFormatting sqref="AO206:AO208">
    <cfRule type="cellIs" dxfId="44" priority="43" operator="equal">
      <formula>0</formula>
    </cfRule>
  </conditionalFormatting>
  <conditionalFormatting sqref="BI206:BI208">
    <cfRule type="cellIs" dxfId="43" priority="42" operator="equal">
      <formula>0</formula>
    </cfRule>
  </conditionalFormatting>
  <conditionalFormatting sqref="BS206:BS208">
    <cfRule type="cellIs" dxfId="42" priority="41" operator="equal">
      <formula>0</formula>
    </cfRule>
  </conditionalFormatting>
  <conditionalFormatting sqref="AK206:AK208">
    <cfRule type="cellIs" dxfId="41" priority="40" operator="equal">
      <formula>0</formula>
    </cfRule>
  </conditionalFormatting>
  <conditionalFormatting sqref="AP206:AP208">
    <cfRule type="cellIs" dxfId="40" priority="39" operator="equal">
      <formula>0</formula>
    </cfRule>
  </conditionalFormatting>
  <conditionalFormatting sqref="BJ206:BJ208">
    <cfRule type="cellIs" dxfId="39" priority="38" operator="equal">
      <formula>0</formula>
    </cfRule>
  </conditionalFormatting>
  <conditionalFormatting sqref="BT206:BT208">
    <cfRule type="cellIs" dxfId="38" priority="37" operator="equal">
      <formula>0</formula>
    </cfRule>
  </conditionalFormatting>
  <conditionalFormatting sqref="AI215:AI217 AL215:AN217 AQ215:AQ217 BC215:BF217 AS215:AV217">
    <cfRule type="cellIs" dxfId="37" priority="14" operator="equal">
      <formula>0</formula>
    </cfRule>
  </conditionalFormatting>
  <conditionalFormatting sqref="BH215:BH217 BK215:BK217">
    <cfRule type="cellIs" dxfId="36" priority="13" operator="equal">
      <formula>0</formula>
    </cfRule>
  </conditionalFormatting>
  <conditionalFormatting sqref="BR215:BR217 BU215:BU217">
    <cfRule type="cellIs" dxfId="35" priority="12" operator="equal">
      <formula>0</formula>
    </cfRule>
  </conditionalFormatting>
  <conditionalFormatting sqref="AJ215:AJ217">
    <cfRule type="cellIs" dxfId="34" priority="11" operator="equal">
      <formula>0</formula>
    </cfRule>
  </conditionalFormatting>
  <conditionalFormatting sqref="AO215:AO217">
    <cfRule type="cellIs" dxfId="33" priority="10" operator="equal">
      <formula>0</formula>
    </cfRule>
  </conditionalFormatting>
  <conditionalFormatting sqref="BI215:BI217">
    <cfRule type="cellIs" dxfId="32" priority="9" operator="equal">
      <formula>0</formula>
    </cfRule>
  </conditionalFormatting>
  <conditionalFormatting sqref="BS215:BS217">
    <cfRule type="cellIs" dxfId="31" priority="8" operator="equal">
      <formula>0</formula>
    </cfRule>
  </conditionalFormatting>
  <conditionalFormatting sqref="AK215:AK217">
    <cfRule type="cellIs" dxfId="30" priority="7" operator="equal">
      <formula>0</formula>
    </cfRule>
  </conditionalFormatting>
  <conditionalFormatting sqref="AP215:AP217">
    <cfRule type="cellIs" dxfId="29" priority="6" operator="equal">
      <formula>0</formula>
    </cfRule>
  </conditionalFormatting>
  <conditionalFormatting sqref="BJ215:BJ217">
    <cfRule type="cellIs" dxfId="28" priority="5" operator="equal">
      <formula>0</formula>
    </cfRule>
  </conditionalFormatting>
  <conditionalFormatting sqref="BT215:BT217">
    <cfRule type="cellIs" dxfId="27" priority="4" operator="equal">
      <formula>0</formula>
    </cfRule>
  </conditionalFormatting>
  <conditionalFormatting sqref="AI212:AI214 AL212:AN214 AQ212:AQ214 BC212:BF214 AS212:AV214">
    <cfRule type="cellIs" dxfId="26" priority="25" operator="equal">
      <formula>0</formula>
    </cfRule>
  </conditionalFormatting>
  <conditionalFormatting sqref="BH212:BH214 BK212:BK214">
    <cfRule type="cellIs" dxfId="25" priority="24" operator="equal">
      <formula>0</formula>
    </cfRule>
  </conditionalFormatting>
  <conditionalFormatting sqref="BR212:BR214 BU212:BU214">
    <cfRule type="cellIs" dxfId="24" priority="23" operator="equal">
      <formula>0</formula>
    </cfRule>
  </conditionalFormatting>
  <conditionalFormatting sqref="AJ212:AJ214">
    <cfRule type="cellIs" dxfId="23" priority="22" operator="equal">
      <formula>0</formula>
    </cfRule>
  </conditionalFormatting>
  <conditionalFormatting sqref="AO212:AO214">
    <cfRule type="cellIs" dxfId="22" priority="21" operator="equal">
      <formula>0</formula>
    </cfRule>
  </conditionalFormatting>
  <conditionalFormatting sqref="BI212:BI214">
    <cfRule type="cellIs" dxfId="21" priority="20" operator="equal">
      <formula>0</formula>
    </cfRule>
  </conditionalFormatting>
  <conditionalFormatting sqref="BS212:BS214">
    <cfRule type="cellIs" dxfId="20" priority="19" operator="equal">
      <formula>0</formula>
    </cfRule>
  </conditionalFormatting>
  <conditionalFormatting sqref="AK212:AK214">
    <cfRule type="cellIs" dxfId="19" priority="18" operator="equal">
      <formula>0</formula>
    </cfRule>
  </conditionalFormatting>
  <conditionalFormatting sqref="AP212:AP214">
    <cfRule type="cellIs" dxfId="18" priority="17" operator="equal">
      <formula>0</formula>
    </cfRule>
  </conditionalFormatting>
  <conditionalFormatting sqref="BJ212:BJ214">
    <cfRule type="cellIs" dxfId="17" priority="16" operator="equal">
      <formula>0</formula>
    </cfRule>
  </conditionalFormatting>
  <conditionalFormatting sqref="BT212:BT214">
    <cfRule type="cellIs" dxfId="16" priority="15" operator="equal">
      <formula>0</formula>
    </cfRule>
  </conditionalFormatting>
  <conditionalFormatting sqref="BH220 BK220 BH223 BH226 BK223 BK226">
    <cfRule type="cellIs" dxfId="15" priority="3" operator="equal">
      <formula>0</formula>
    </cfRule>
  </conditionalFormatting>
  <conditionalFormatting sqref="BI220 BI223 BI226">
    <cfRule type="cellIs" dxfId="14" priority="2" operator="equal">
      <formula>0</formula>
    </cfRule>
  </conditionalFormatting>
  <conditionalFormatting sqref="BJ220 BJ223 BJ226">
    <cfRule type="cellIs" dxfId="13" priority="1" operator="equal">
      <formula>0</formula>
    </cfRule>
  </conditionalFormatting>
  <dataValidations count="1">
    <dataValidation type="list" allowBlank="1" showInputMessage="1" showErrorMessage="1" sqref="A9:A40" xr:uid="{DA797FC4-E8CD-498D-933F-F20BF79A63D7}">
      <formula1>$A$1:$A$2</formula1>
    </dataValidation>
  </dataValidations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58" operator="containsText" id="{8392473C-B66A-47D8-8E38-D9AEE23FE3FC}">
            <xm:f>NOT(ISERROR(SEARCH($A$1,A9)))</xm:f>
            <xm:f>$A$1</xm:f>
            <x14:dxf>
              <fill>
                <patternFill>
                  <bgColor rgb="FF99FF66"/>
                </patternFill>
              </fill>
            </x14:dxf>
          </x14:cfRule>
          <xm:sqref>A9:A40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51"/>
  <sheetViews>
    <sheetView zoomScale="130" zoomScaleNormal="130" workbookViewId="0">
      <selection activeCell="D8" sqref="D8"/>
    </sheetView>
  </sheetViews>
  <sheetFormatPr defaultColWidth="8.85546875" defaultRowHeight="15"/>
  <cols>
    <col min="1" max="1" width="3.5703125" style="413" customWidth="1"/>
    <col min="2" max="2" width="1.42578125" style="141" customWidth="1"/>
    <col min="3" max="3" width="21.140625" style="410" customWidth="1"/>
    <col min="4" max="4" width="13.28515625" style="411" bestFit="1" customWidth="1"/>
    <col min="5" max="5" width="10.28515625" style="411" bestFit="1" customWidth="1"/>
    <col min="6" max="6" width="12.85546875" style="411" bestFit="1" customWidth="1"/>
    <col min="7" max="7" width="10.28515625" style="411" bestFit="1" customWidth="1"/>
    <col min="8" max="9" width="7.85546875" style="411" bestFit="1" customWidth="1"/>
    <col min="10" max="10" width="8.7109375" style="411" bestFit="1" customWidth="1"/>
    <col min="11" max="13" width="1.7109375" style="141" customWidth="1"/>
    <col min="14" max="14" width="30.140625" style="144" bestFit="1" customWidth="1"/>
    <col min="15" max="15" width="6.85546875" style="144" bestFit="1" customWidth="1"/>
    <col min="16" max="16" width="6.7109375" style="144" bestFit="1" customWidth="1"/>
    <col min="17" max="17" width="31.85546875" style="144" bestFit="1" customWidth="1"/>
    <col min="18" max="18" width="15.42578125" style="412" bestFit="1" customWidth="1"/>
    <col min="19" max="19" width="9.7109375" style="412" customWidth="1"/>
    <col min="20" max="20" width="9.140625" style="412" bestFit="1" customWidth="1"/>
    <col min="21" max="21" width="1.140625" style="412" customWidth="1"/>
    <col min="22" max="22" width="11.28515625" style="410" bestFit="1" customWidth="1"/>
    <col min="23" max="23" width="6" style="412" bestFit="1" customWidth="1"/>
    <col min="24" max="24" width="19.7109375" style="413" bestFit="1" customWidth="1"/>
    <col min="25" max="25" width="6" style="413" bestFit="1" customWidth="1"/>
    <col min="26" max="26" width="47.28515625" style="413" customWidth="1"/>
    <col min="27" max="16384" width="8.85546875" style="413"/>
  </cols>
  <sheetData>
    <row r="1" spans="1:24" ht="5.25" customHeight="1" thickBot="1">
      <c r="A1" s="18" t="s">
        <v>145</v>
      </c>
    </row>
    <row r="2" spans="1:24" ht="21.75" thickBot="1">
      <c r="B2" s="567" t="s">
        <v>67</v>
      </c>
      <c r="C2" s="568"/>
      <c r="D2" s="568"/>
      <c r="E2" s="568"/>
      <c r="F2" s="568"/>
      <c r="G2" s="568"/>
      <c r="H2" s="568"/>
      <c r="I2" s="568"/>
      <c r="J2" s="568"/>
      <c r="K2" s="569"/>
      <c r="M2" s="570" t="s">
        <v>69</v>
      </c>
      <c r="N2" s="571"/>
      <c r="O2" s="571"/>
      <c r="P2" s="571"/>
      <c r="Q2" s="571"/>
      <c r="R2" s="571"/>
      <c r="S2" s="571"/>
      <c r="T2" s="571"/>
      <c r="U2" s="572"/>
      <c r="W2" s="410"/>
    </row>
    <row r="3" spans="1:24" ht="7.5" customHeight="1" thickBot="1">
      <c r="B3" s="414"/>
      <c r="C3" s="415"/>
      <c r="D3" s="416"/>
      <c r="E3" s="416"/>
      <c r="F3" s="416"/>
      <c r="G3" s="416"/>
      <c r="H3" s="416"/>
      <c r="I3" s="416"/>
      <c r="J3" s="416"/>
      <c r="K3" s="417"/>
      <c r="M3" s="418"/>
      <c r="T3" s="410"/>
      <c r="U3" s="419"/>
      <c r="V3" s="144"/>
      <c r="W3" s="413"/>
    </row>
    <row r="4" spans="1:24" ht="15" customHeight="1" thickBot="1">
      <c r="B4" s="418"/>
      <c r="C4" s="580" t="s">
        <v>65</v>
      </c>
      <c r="D4" s="582">
        <f>'[1]HSU - INPUTS'!C2</f>
        <v>44286</v>
      </c>
      <c r="E4" s="282" t="str">
        <f>'[1]HSU - DATA'!D2</f>
        <v>HSUTX</v>
      </c>
      <c r="F4" s="420" t="str">
        <f>'[1]HSU - DATA'!F2</f>
        <v>SP500</v>
      </c>
      <c r="H4" s="374"/>
      <c r="K4" s="421"/>
      <c r="M4" s="418"/>
      <c r="N4" s="574" t="s">
        <v>128</v>
      </c>
      <c r="O4" s="575"/>
      <c r="P4" s="575"/>
      <c r="Q4" s="575"/>
      <c r="R4" s="576"/>
      <c r="S4" s="283"/>
      <c r="U4" s="422"/>
      <c r="W4" s="413"/>
    </row>
    <row r="5" spans="1:24">
      <c r="B5" s="418"/>
      <c r="C5" s="581"/>
      <c r="D5" s="583"/>
      <c r="E5" s="284">
        <f>SUMIF('[1]HSU - DATA'!$H:$H,'[1]HSU - FACT SHEET'!$D$4,'[1]HSU - DATA'!P:P)</f>
        <v>88076</v>
      </c>
      <c r="F5" s="377">
        <f>SUMIF('[1]HSU - DATA'!$H:$H,'[1]HSU - FACT SHEET'!$D$4,'[1]HSU - DATA'!R:R)</f>
        <v>69622.22224043883</v>
      </c>
      <c r="H5" s="375"/>
      <c r="K5" s="421"/>
      <c r="M5" s="418"/>
      <c r="N5" s="385" t="str">
        <f>'[1]HSU - INPUTS'!B10</f>
        <v>Mastercard Inc</v>
      </c>
      <c r="O5" s="386">
        <f>'[1]HSU - INPUTS'!C10</f>
        <v>7.1879043770719964E-2</v>
      </c>
      <c r="P5" s="387"/>
      <c r="Q5" s="388" t="str">
        <f>'[1]HSU - INPUTS'!B29</f>
        <v>MercadoLibre Inc.</v>
      </c>
      <c r="R5" s="389">
        <f>'[1]HSU - INPUTS'!C29</f>
        <v>2.19676299322814E-2</v>
      </c>
      <c r="S5" s="285"/>
      <c r="U5" s="422"/>
      <c r="W5" s="413"/>
    </row>
    <row r="6" spans="1:24" ht="15" customHeight="1">
      <c r="B6" s="418"/>
      <c r="C6" s="577" t="s">
        <v>66</v>
      </c>
      <c r="D6" s="286" t="str">
        <f>D15</f>
        <v>YTD</v>
      </c>
      <c r="E6" s="287">
        <f>D16/100</f>
        <v>5.9777638735139818E-2</v>
      </c>
      <c r="F6" s="378">
        <f>D17/100</f>
        <v>6.1748728952811721E-2</v>
      </c>
      <c r="H6" s="376"/>
      <c r="I6" s="423"/>
      <c r="J6" s="423"/>
      <c r="K6" s="421"/>
      <c r="M6" s="418"/>
      <c r="N6" s="363" t="str">
        <f>'[1]HSU - INPUTS'!B11</f>
        <v>Apple Inc</v>
      </c>
      <c r="O6" s="364">
        <f>'[1]HSU - INPUTS'!C11</f>
        <v>5.7998828414809217E-2</v>
      </c>
      <c r="P6" s="365"/>
      <c r="Q6" s="366" t="str">
        <f>'[1]HSU - INPUTS'!B30</f>
        <v>Nintendo Company Ltd.</v>
      </c>
      <c r="R6" s="367">
        <f>'[1]HSU - INPUTS'!C30</f>
        <v>2.177177219284571E-2</v>
      </c>
      <c r="S6" s="285"/>
      <c r="U6" s="422"/>
      <c r="W6" s="413"/>
    </row>
    <row r="7" spans="1:24" ht="15" customHeight="1">
      <c r="B7" s="418"/>
      <c r="C7" s="578"/>
      <c r="D7" s="289" t="str">
        <f>E15</f>
        <v>1yr</v>
      </c>
      <c r="E7" s="290">
        <f>E16/100</f>
        <v>0.78537257763723345</v>
      </c>
      <c r="F7" s="379">
        <f>E17/100</f>
        <v>0.5635</v>
      </c>
      <c r="H7" s="376"/>
      <c r="I7" s="423"/>
      <c r="J7" s="423"/>
      <c r="K7" s="421"/>
      <c r="M7" s="418"/>
      <c r="N7" s="363" t="str">
        <f>'[1]HSU - INPUTS'!B12</f>
        <v>Visa Inc</v>
      </c>
      <c r="O7" s="364">
        <f>'[1]HSU - INPUTS'!C12</f>
        <v>5.7918729051963457E-2</v>
      </c>
      <c r="P7" s="365"/>
      <c r="Q7" s="366" t="str">
        <f>'[1]HSU - INPUTS'!B31</f>
        <v>Goldman Sachs Group Inc. (The)</v>
      </c>
      <c r="R7" s="367">
        <f>'[1]HSU - INPUTS'!C31</f>
        <v>2.0231399830427311E-2</v>
      </c>
      <c r="S7" s="285"/>
      <c r="U7" s="422"/>
      <c r="W7" s="413"/>
    </row>
    <row r="8" spans="1:24">
      <c r="B8" s="418"/>
      <c r="C8" s="578"/>
      <c r="D8" s="289" t="str">
        <f>F15</f>
        <v>3yr</v>
      </c>
      <c r="E8" s="290">
        <f>F16/100</f>
        <v>0.24530000000000002</v>
      </c>
      <c r="F8" s="379">
        <f>F17/100</f>
        <v>0.1678</v>
      </c>
      <c r="H8" s="376"/>
      <c r="I8" s="423"/>
      <c r="J8" s="423"/>
      <c r="K8" s="421"/>
      <c r="M8" s="418"/>
      <c r="N8" s="363" t="str">
        <f>'[1]HSU - INPUTS'!B13</f>
        <v>Amazon.com Inc</v>
      </c>
      <c r="O8" s="364">
        <f>'[1]HSU - INPUTS'!C13</f>
        <v>5.1591299366187747E-2</v>
      </c>
      <c r="P8" s="365"/>
      <c r="Q8" s="366" t="str">
        <f>'[1]HSU - INPUTS'!B32</f>
        <v>Costco Wholesale Corporation</v>
      </c>
      <c r="R8" s="367">
        <f>'[1]HSU - INPUTS'!C32</f>
        <v>1.8888612659151437E-2</v>
      </c>
      <c r="S8" s="285"/>
      <c r="U8" s="422"/>
      <c r="W8" s="413"/>
    </row>
    <row r="9" spans="1:24">
      <c r="B9" s="418"/>
      <c r="C9" s="578"/>
      <c r="D9" s="289" t="str">
        <f>G15</f>
        <v>Since 10/16/2017</v>
      </c>
      <c r="E9" s="290">
        <f>G16/100</f>
        <v>0.23565451530362869</v>
      </c>
      <c r="F9" s="379">
        <f>G17/100</f>
        <v>0.15779347305394054</v>
      </c>
      <c r="H9" s="376"/>
      <c r="I9" s="423"/>
      <c r="J9" s="423"/>
      <c r="K9" s="421"/>
      <c r="M9" s="418"/>
      <c r="N9" s="363" t="str">
        <f>'[1]HSU - INPUTS'!B14</f>
        <v>RH</v>
      </c>
      <c r="O9" s="364">
        <f>'[1]HSU - INPUTS'!C14</f>
        <v>4.7509822510318267E-2</v>
      </c>
      <c r="P9" s="365"/>
      <c r="Q9" s="366" t="str">
        <f>'[1]HSU - INPUTS'!B33</f>
        <v>Airbnb Inc.</v>
      </c>
      <c r="R9" s="367">
        <f>'[1]HSU - INPUTS'!C33</f>
        <v>1.8190017467303126E-2</v>
      </c>
      <c r="S9" s="285"/>
      <c r="U9" s="422"/>
      <c r="W9" s="413"/>
    </row>
    <row r="10" spans="1:24">
      <c r="B10" s="418"/>
      <c r="C10" s="578"/>
      <c r="D10" s="289" t="str">
        <f>H15</f>
        <v>5yr</v>
      </c>
      <c r="E10" s="290">
        <f>H16/100</f>
        <v>0.1971</v>
      </c>
      <c r="F10" s="379">
        <f>H17/100</f>
        <v>0.16289999999999999</v>
      </c>
      <c r="H10" s="376"/>
      <c r="I10" s="423"/>
      <c r="J10" s="423"/>
      <c r="K10" s="421"/>
      <c r="M10" s="418"/>
      <c r="N10" s="363" t="str">
        <f>'[1]HSU - INPUTS'!B15</f>
        <v>NIKE Inc</v>
      </c>
      <c r="O10" s="364">
        <f>'[1]HSU - INPUTS'!C15</f>
        <v>4.5324470033945345E-2</v>
      </c>
      <c r="P10" s="365"/>
      <c r="Q10" s="366" t="str">
        <f>'[1]HSU - INPUTS'!B34</f>
        <v>Peloton Interactive Inc.</v>
      </c>
      <c r="R10" s="367">
        <f>'[1]HSU - INPUTS'!C34</f>
        <v>1.7908161056185673E-2</v>
      </c>
      <c r="S10" s="285"/>
      <c r="U10" s="422"/>
      <c r="W10" s="413"/>
    </row>
    <row r="11" spans="1:24">
      <c r="B11" s="418"/>
      <c r="C11" s="578"/>
      <c r="D11" s="289" t="str">
        <f>I15</f>
        <v>10yr</v>
      </c>
      <c r="E11" s="290">
        <f>I16/100</f>
        <v>0.1211</v>
      </c>
      <c r="F11" s="379">
        <f>I17/100</f>
        <v>0.1391</v>
      </c>
      <c r="H11" s="376"/>
      <c r="I11" s="423"/>
      <c r="J11" s="423"/>
      <c r="K11" s="421"/>
      <c r="M11" s="418"/>
      <c r="N11" s="363" t="str">
        <f>'[1]HSU - INPUTS'!B16</f>
        <v>Alphabet Inc</v>
      </c>
      <c r="O11" s="364">
        <f>'[1]HSU - INPUTS'!C16</f>
        <v>3.6639789765020594E-2</v>
      </c>
      <c r="P11" s="365"/>
      <c r="Q11" s="366" t="str">
        <f>'[1]HSU - INPUTS'!B35</f>
        <v>Square Inc.</v>
      </c>
      <c r="R11" s="367">
        <f>'[1]HSU - INPUTS'!C35</f>
        <v>1.760251726752211E-2</v>
      </c>
      <c r="S11" s="285"/>
      <c r="U11" s="422"/>
      <c r="W11" s="413"/>
    </row>
    <row r="12" spans="1:24" ht="15.75" thickBot="1">
      <c r="B12" s="418"/>
      <c r="C12" s="579"/>
      <c r="D12" s="293" t="str">
        <f>J15</f>
        <v>Inception*</v>
      </c>
      <c r="E12" s="294">
        <f>J16/100</f>
        <v>0.12480000000000001</v>
      </c>
      <c r="F12" s="380">
        <f>J17/100</f>
        <v>0.11070000000000001</v>
      </c>
      <c r="H12" s="376"/>
      <c r="K12" s="421"/>
      <c r="M12" s="418"/>
      <c r="N12" s="363" t="str">
        <f>'[1]HSU - INPUTS'!B17</f>
        <v>Booking Holdings Inc</v>
      </c>
      <c r="O12" s="364">
        <f>'[1]HSU - INPUTS'!C17</f>
        <v>3.4252647529056421E-2</v>
      </c>
      <c r="P12" s="288"/>
      <c r="Q12" s="366" t="str">
        <f>'[1]HSU - INPUTS'!B36</f>
        <v>Shopify Inc.</v>
      </c>
      <c r="R12" s="367">
        <f>'[1]HSU - INPUTS'!C36</f>
        <v>1.6091218774929968E-2</v>
      </c>
      <c r="S12" s="285"/>
      <c r="U12" s="422"/>
      <c r="W12" s="413"/>
    </row>
    <row r="13" spans="1:24" ht="15" customHeight="1">
      <c r="B13" s="418"/>
      <c r="C13" s="424"/>
      <c r="D13" s="425"/>
      <c r="E13" s="426"/>
      <c r="F13" s="426"/>
      <c r="G13" s="427"/>
      <c r="H13" s="376"/>
      <c r="K13" s="421"/>
      <c r="M13" s="418"/>
      <c r="N13" s="363" t="str">
        <f>'[1]HSU - INPUTS'!B18</f>
        <v>Chipotle Mexican Grill Inc</v>
      </c>
      <c r="O13" s="364">
        <f>'[1]HSU - INPUTS'!C18</f>
        <v>3.394380121644841E-2</v>
      </c>
      <c r="P13" s="288"/>
      <c r="Q13" s="366" t="str">
        <f>'[1]HSU - INPUTS'!B37</f>
        <v>LVMH Moet Hennessy Louis Vuitton S.E.</v>
      </c>
      <c r="R13" s="367">
        <f>'[1]HSU - INPUTS'!C37</f>
        <v>1.4757583177242573E-2</v>
      </c>
      <c r="S13" s="285"/>
      <c r="U13" s="422"/>
      <c r="W13" s="413"/>
    </row>
    <row r="14" spans="1:24" ht="15.75" thickBot="1">
      <c r="B14" s="418"/>
      <c r="C14" s="428"/>
      <c r="D14" s="429"/>
      <c r="E14" s="429"/>
      <c r="F14" s="429"/>
      <c r="H14" s="584" t="s">
        <v>183</v>
      </c>
      <c r="I14" s="584"/>
      <c r="J14" s="584"/>
      <c r="K14" s="421"/>
      <c r="M14" s="418"/>
      <c r="N14" s="363" t="str">
        <f>'[1]HSU - INPUTS'!B19</f>
        <v>Shake Shack Inc</v>
      </c>
      <c r="O14" s="364">
        <f>'[1]HSU - INPUTS'!C19</f>
        <v>3.384904865261365E-2</v>
      </c>
      <c r="P14" s="288"/>
      <c r="Q14" s="366" t="str">
        <f>'[1]HSU - INPUTS'!B38</f>
        <v>Afterpay Ltd.</v>
      </c>
      <c r="R14" s="367">
        <f>'[1]HSU - INPUTS'!C38</f>
        <v>1.4106787186694052E-2</v>
      </c>
      <c r="S14" s="285"/>
      <c r="U14" s="422"/>
      <c r="W14" s="413"/>
    </row>
    <row r="15" spans="1:24" ht="14.45" customHeight="1" thickBot="1">
      <c r="B15" s="418"/>
      <c r="C15" s="297" t="s">
        <v>60</v>
      </c>
      <c r="D15" s="298" t="s">
        <v>82</v>
      </c>
      <c r="E15" s="298" t="s">
        <v>55</v>
      </c>
      <c r="F15" s="298" t="s">
        <v>53</v>
      </c>
      <c r="G15" s="430" t="s">
        <v>182</v>
      </c>
      <c r="H15" s="298" t="s">
        <v>52</v>
      </c>
      <c r="I15" s="298" t="s">
        <v>51</v>
      </c>
      <c r="J15" s="299" t="s">
        <v>28</v>
      </c>
      <c r="K15" s="421"/>
      <c r="M15" s="418"/>
      <c r="N15" s="363" t="str">
        <f>'[1]HSU - INPUTS'!B20</f>
        <v>Expedia Group Inc.</v>
      </c>
      <c r="O15" s="364">
        <f>'[1]HSU - INPUTS'!C20</f>
        <v>3.3739459606388945E-2</v>
      </c>
      <c r="P15" s="333"/>
      <c r="Q15" s="366" t="str">
        <f>'[1]HSU - INPUTS'!B39</f>
        <v>Caesars Entertainment Inc.</v>
      </c>
      <c r="R15" s="367">
        <f>'[1]HSU - INPUTS'!C39</f>
        <v>1.339234501446444E-2</v>
      </c>
      <c r="S15" s="285"/>
      <c r="U15" s="422"/>
      <c r="V15" s="308"/>
      <c r="W15" s="573"/>
      <c r="X15" s="573"/>
    </row>
    <row r="16" spans="1:24" s="410" customFormat="1">
      <c r="B16" s="418"/>
      <c r="C16" s="301" t="s">
        <v>61</v>
      </c>
      <c r="D16" s="302">
        <f>(SUMIF('[1]HSU - DATA'!$B$9:$B$40,'[1]HSU - FACT SHEET'!D$15,'[1]HSU - DATA'!$D$9:$D$40))*100</f>
        <v>5.9777638735139815</v>
      </c>
      <c r="E16" s="302">
        <f>(SUMIF('[1]HSU - DATA'!$B$9:$B$40,'[1]HSU - FACT SHEET'!E$15,'[1]HSU - DATA'!$D$9:$D$40))*100</f>
        <v>78.537257763723346</v>
      </c>
      <c r="F16" s="400">
        <v>24.53</v>
      </c>
      <c r="G16" s="302">
        <f>(SUMIF('[1]HSU - DATA'!$B$9:$B$40,'[1]HSU - FACT SHEET'!G$15,'[1]HSU - DATA'!$D$9:$D$40))*100</f>
        <v>23.565451530362868</v>
      </c>
      <c r="H16" s="400">
        <v>19.71</v>
      </c>
      <c r="I16" s="400">
        <v>12.11</v>
      </c>
      <c r="J16" s="401">
        <v>12.48</v>
      </c>
      <c r="K16" s="421"/>
      <c r="L16" s="141"/>
      <c r="M16" s="418"/>
      <c r="N16" s="363" t="str">
        <f>'[1]HSU - INPUTS'!B21</f>
        <v>Microsoft Corporation</v>
      </c>
      <c r="O16" s="364">
        <f>'[1]HSU - INPUTS'!C21</f>
        <v>3.2053903994069238E-2</v>
      </c>
      <c r="P16" s="333"/>
      <c r="Q16" s="366" t="str">
        <f>'[1]HSU - INPUTS'!B40</f>
        <v>Tesla Inc.</v>
      </c>
      <c r="R16" s="367">
        <f>'[1]HSU - INPUTS'!C40</f>
        <v>1.3297534256334596E-2</v>
      </c>
      <c r="S16" s="285"/>
      <c r="T16" s="412"/>
      <c r="U16" s="422"/>
      <c r="W16" s="573"/>
      <c r="X16" s="573"/>
    </row>
    <row r="17" spans="2:24" ht="14.45" customHeight="1">
      <c r="B17" s="418"/>
      <c r="C17" s="305" t="str">
        <f>'[1]HSU - DATA'!C3:D3</f>
        <v>S&amp;P 500 Total Return Index</v>
      </c>
      <c r="D17" s="306">
        <f>(SUMIF('[1]HSU - DATA'!$B$9:$B$40,'[1]HSU - FACT SHEET'!D15,'[1]HSU - DATA'!$F$9:$F$40))*100</f>
        <v>6.1748728952811724</v>
      </c>
      <c r="E17" s="402">
        <v>56.35</v>
      </c>
      <c r="F17" s="402">
        <v>16.78</v>
      </c>
      <c r="G17" s="306">
        <f>(SUMIF('[1]HSU - DATA'!$B$9:$B$40,'[1]HSU - FACT SHEET'!G15,'[1]HSU - DATA'!$F$9:$F$40))*100</f>
        <v>15.779347305394055</v>
      </c>
      <c r="H17" s="402">
        <v>16.29</v>
      </c>
      <c r="I17" s="402">
        <v>13.91</v>
      </c>
      <c r="J17" s="431">
        <v>11.07</v>
      </c>
      <c r="K17" s="421"/>
      <c r="M17" s="418"/>
      <c r="N17" s="363" t="str">
        <f>'[1]HSU - INPUTS'!B22</f>
        <v>Target Corporation</v>
      </c>
      <c r="O17" s="364">
        <f>'[1]HSU - INPUTS'!C22</f>
        <v>3.1546331024534829E-2</v>
      </c>
      <c r="P17" s="333"/>
      <c r="Q17" s="366" t="str">
        <f>'[1]HSU - INPUTS'!B41</f>
        <v>PayPal Holdings Inc.</v>
      </c>
      <c r="R17" s="367">
        <f>'[1]HSU - INPUTS'!C41</f>
        <v>1.2629458235573932E-2</v>
      </c>
      <c r="S17" s="285"/>
      <c r="U17" s="422"/>
      <c r="V17" s="144"/>
      <c r="W17" s="573"/>
      <c r="X17" s="573"/>
    </row>
    <row r="18" spans="2:24" ht="14.45" customHeight="1">
      <c r="B18" s="418"/>
      <c r="C18" s="311" t="s">
        <v>56</v>
      </c>
      <c r="D18" s="312">
        <f>(SUMIF('[1]HSU - DATA'!$B$9:$B$40,'[1]HSU - FACT SHEET'!D15,'[1]HSU - DATA'!$C$9:$C$40))*100</f>
        <v>5.8931744011693104</v>
      </c>
      <c r="E18" s="312">
        <f>(SUMIF('[1]HSU - DATA'!$B$9:$B$40,'[1]HSU - FACT SHEET'!E15,'[1]HSU - DATA'!$C$9:$C$40))*100</f>
        <v>78.035759681382928</v>
      </c>
      <c r="F18" s="403">
        <v>24.25</v>
      </c>
      <c r="G18" s="312">
        <f>(SUMIF('[1]HSU - DATA'!$B$9:$B$40,'[1]HSU - FACT SHEET'!G15,'[1]HSU - DATA'!$C$9:$C$40))*100</f>
        <v>23.244741604729867</v>
      </c>
      <c r="H18" s="403">
        <v>19.420000000000002</v>
      </c>
      <c r="I18" s="403">
        <v>11.82</v>
      </c>
      <c r="J18" s="404">
        <v>12.19</v>
      </c>
      <c r="K18" s="421"/>
      <c r="M18" s="418"/>
      <c r="N18" s="363" t="str">
        <f>'[1]HSU - INPUTS'!B23</f>
        <v>Tencent Holdings Ltd.</v>
      </c>
      <c r="O18" s="364">
        <f>'[1]HSU - INPUTS'!C23</f>
        <v>3.0801309281664985E-2</v>
      </c>
      <c r="P18" s="333"/>
      <c r="Q18" s="366" t="str">
        <f>'[1]HSU - INPUTS'!B42</f>
        <v>Lululemon Athletica Inc.</v>
      </c>
      <c r="R18" s="367">
        <f>'[1]HSU - INPUTS'!C42</f>
        <v>1.225365185183672E-2</v>
      </c>
      <c r="S18" s="285"/>
      <c r="U18" s="422"/>
      <c r="V18" s="144"/>
      <c r="W18" s="413"/>
    </row>
    <row r="19" spans="2:24" ht="14.45" customHeight="1" thickBot="1">
      <c r="B19" s="418"/>
      <c r="C19" s="346" t="s">
        <v>62</v>
      </c>
      <c r="D19" s="347">
        <f>'[1]HSU - INPUTS'!C6*100</f>
        <v>0.86999999999999988</v>
      </c>
      <c r="E19" s="347">
        <f>'[1]HSU - INPUTS'!D6*100</f>
        <v>69.59</v>
      </c>
      <c r="F19" s="347">
        <f>'[1]HSU - INPUTS'!E6*100</f>
        <v>22.24</v>
      </c>
      <c r="G19" s="432">
        <f>'[1]DATA - Since Change'!G10*100</f>
        <v>21.520729442309584</v>
      </c>
      <c r="H19" s="347">
        <f>'[1]HSU - INPUTS'!F6*100</f>
        <v>18.260000000000002</v>
      </c>
      <c r="I19" s="347">
        <f>'[1]HSU - INPUTS'!G6*100</f>
        <v>11.28</v>
      </c>
      <c r="J19" s="348">
        <f>'[1]HSU - INPUTS'!H6*100</f>
        <v>11.899999999999999</v>
      </c>
      <c r="K19" s="421"/>
      <c r="M19" s="418"/>
      <c r="N19" s="363" t="str">
        <f>'[1]HSU - INPUTS'!B24</f>
        <v>Marriott International Inc.</v>
      </c>
      <c r="O19" s="364">
        <f>'[1]HSU - INPUTS'!C24</f>
        <v>2.9940229737242693E-2</v>
      </c>
      <c r="P19" s="333"/>
      <c r="Q19" s="366" t="str">
        <f>'[1]HSU - INPUTS'!B43</f>
        <v>DraftKings Inc.</v>
      </c>
      <c r="R19" s="367">
        <f>'[1]HSU - INPUTS'!C43</f>
        <v>1.1270703529840194E-2</v>
      </c>
      <c r="S19" s="285"/>
      <c r="U19" s="422"/>
      <c r="V19" s="144"/>
      <c r="W19" s="413"/>
    </row>
    <row r="20" spans="2:24" ht="14.45" customHeight="1">
      <c r="B20" s="418"/>
      <c r="C20" s="433"/>
      <c r="H20" s="434"/>
      <c r="I20" s="434"/>
      <c r="K20" s="421"/>
      <c r="M20" s="418"/>
      <c r="N20" s="363" t="str">
        <f>'[1]HSU - INPUTS'!B25</f>
        <v>Southwest Airlines Company</v>
      </c>
      <c r="O20" s="364">
        <f>'[1]HSU - INPUTS'!C25</f>
        <v>2.9174821613946026E-2</v>
      </c>
      <c r="P20" s="333"/>
      <c r="Q20" s="366" t="str">
        <f>'[1]HSU - INPUTS'!B44</f>
        <v>American Express Company</v>
      </c>
      <c r="R20" s="367">
        <f>'[1]HSU - INPUTS'!C44</f>
        <v>9.5306328495388705E-3</v>
      </c>
      <c r="S20" s="285"/>
      <c r="U20" s="422"/>
      <c r="V20" s="144"/>
      <c r="W20" s="413"/>
    </row>
    <row r="21" spans="2:24" ht="14.45" customHeight="1">
      <c r="B21" s="418"/>
      <c r="C21" s="433"/>
      <c r="H21" s="410"/>
      <c r="K21" s="421"/>
      <c r="M21" s="418"/>
      <c r="N21" s="363" t="str">
        <f>'[1]HSU - INPUTS'!B26</f>
        <v>Hilton Worldwide Holdings Inc.</v>
      </c>
      <c r="O21" s="364">
        <f>'[1]HSU - INPUTS'!C26</f>
        <v>2.9036282437343568E-2</v>
      </c>
      <c r="P21" s="333"/>
      <c r="Q21" s="366" t="str">
        <f>'[1]HSU - INPUTS'!B45</f>
        <v>Starbucks Corporation</v>
      </c>
      <c r="R21" s="367">
        <f>'[1]HSU - INPUTS'!C45</f>
        <v>9.3709967095379817E-3</v>
      </c>
      <c r="S21" s="285"/>
      <c r="U21" s="422"/>
      <c r="V21" s="144"/>
      <c r="W21" s="413"/>
    </row>
    <row r="22" spans="2:24" ht="14.45" customHeight="1">
      <c r="B22" s="585"/>
      <c r="C22" s="433"/>
      <c r="K22" s="435"/>
      <c r="L22" s="146"/>
      <c r="M22" s="418"/>
      <c r="N22" s="363" t="str">
        <f>'[1]HSU - INPUTS'!B27</f>
        <v>Spotify Technology S.A.</v>
      </c>
      <c r="O22" s="364">
        <f>'[1]HSU - INPUTS'!C27</f>
        <v>2.2283448288983942E-2</v>
      </c>
      <c r="P22" s="333"/>
      <c r="Q22" s="366" t="str">
        <f>'[1]HSU - INPUTS'!B46</f>
        <v>Cash</v>
      </c>
      <c r="R22" s="367">
        <f>'[1]HSU - INPUTS'!C46</f>
        <v>5.0744967113741041E-3</v>
      </c>
      <c r="S22" s="285"/>
      <c r="U22" s="422"/>
      <c r="V22" s="144"/>
      <c r="W22" s="413"/>
    </row>
    <row r="23" spans="2:24" ht="14.45" customHeight="1">
      <c r="B23" s="585"/>
      <c r="C23" s="433"/>
      <c r="K23" s="421"/>
      <c r="M23" s="418"/>
      <c r="N23" s="363" t="str">
        <f>'[1]HSU - INPUTS'!B28</f>
        <v>Capri Holdings Ltd.</v>
      </c>
      <c r="O23" s="364">
        <f>'[1]HSU - INPUTS'!C28</f>
        <v>2.2181215001658428E-2</v>
      </c>
      <c r="P23" s="333"/>
      <c r="Q23" s="366"/>
      <c r="R23" s="367"/>
      <c r="S23" s="285"/>
      <c r="U23" s="422"/>
      <c r="V23" s="144"/>
      <c r="W23" s="413"/>
    </row>
    <row r="24" spans="2:24" s="141" customFormat="1" ht="14.45" customHeight="1">
      <c r="B24" s="585"/>
      <c r="C24" s="433"/>
      <c r="D24" s="411"/>
      <c r="E24" s="411"/>
      <c r="F24" s="411"/>
      <c r="G24" s="411"/>
      <c r="H24" s="411"/>
      <c r="I24" s="411"/>
      <c r="J24" s="411"/>
      <c r="K24" s="421"/>
      <c r="M24" s="418"/>
      <c r="N24" s="363"/>
      <c r="O24" s="364"/>
      <c r="P24" s="333"/>
      <c r="Q24" s="366"/>
      <c r="R24" s="367"/>
      <c r="S24" s="285"/>
      <c r="T24" s="412"/>
      <c r="U24" s="422"/>
      <c r="V24" s="411"/>
    </row>
    <row r="25" spans="2:24" ht="14.45" customHeight="1">
      <c r="B25" s="585"/>
      <c r="C25" s="433"/>
      <c r="K25" s="421"/>
      <c r="M25" s="418"/>
      <c r="N25" s="363"/>
      <c r="O25" s="364"/>
      <c r="P25" s="333"/>
      <c r="Q25" s="366"/>
      <c r="R25" s="367"/>
      <c r="S25" s="285"/>
      <c r="U25" s="422"/>
      <c r="V25" s="411"/>
      <c r="W25" s="413"/>
    </row>
    <row r="26" spans="2:24" ht="14.45" customHeight="1">
      <c r="B26" s="585"/>
      <c r="C26" s="433"/>
      <c r="I26" s="141"/>
      <c r="K26" s="421"/>
      <c r="M26" s="418"/>
      <c r="N26" s="363"/>
      <c r="O26" s="364"/>
      <c r="P26" s="333"/>
      <c r="Q26" s="366"/>
      <c r="R26" s="367"/>
      <c r="S26" s="285"/>
      <c r="U26" s="422"/>
      <c r="V26" s="411"/>
      <c r="W26" s="413"/>
    </row>
    <row r="27" spans="2:24" ht="14.45" customHeight="1" thickBot="1">
      <c r="B27" s="585"/>
      <c r="C27" s="433"/>
      <c r="K27" s="421"/>
      <c r="M27" s="418"/>
      <c r="N27" s="368"/>
      <c r="O27" s="369"/>
      <c r="P27" s="291"/>
      <c r="Q27" s="370"/>
      <c r="R27" s="371"/>
      <c r="S27" s="285"/>
      <c r="U27" s="422"/>
      <c r="V27" s="411"/>
      <c r="W27" s="317"/>
    </row>
    <row r="28" spans="2:24" ht="14.45" customHeight="1" thickBot="1">
      <c r="B28" s="585"/>
      <c r="C28" s="433"/>
      <c r="K28" s="421"/>
      <c r="M28" s="418"/>
      <c r="N28" s="141"/>
      <c r="O28" s="141"/>
      <c r="P28" s="141"/>
      <c r="R28" s="292"/>
      <c r="S28" s="285"/>
      <c r="U28" s="422"/>
      <c r="V28" s="411"/>
      <c r="W28" s="317"/>
    </row>
    <row r="29" spans="2:24">
      <c r="B29" s="585"/>
      <c r="C29" s="433"/>
      <c r="H29" s="141"/>
      <c r="K29" s="421"/>
      <c r="M29" s="418"/>
      <c r="N29" s="295" t="s">
        <v>63</v>
      </c>
      <c r="O29" s="327" t="s">
        <v>59</v>
      </c>
      <c r="P29" s="141"/>
      <c r="Q29" s="586" t="s">
        <v>68</v>
      </c>
      <c r="R29" s="587"/>
      <c r="S29" s="587"/>
      <c r="T29" s="588"/>
      <c r="U29" s="422"/>
      <c r="W29" s="413"/>
    </row>
    <row r="30" spans="2:24">
      <c r="B30" s="585"/>
      <c r="C30" s="433"/>
      <c r="K30" s="421"/>
      <c r="M30" s="418"/>
      <c r="N30" s="296" t="str">
        <f>'[1]HSU - INPUTS'!B51</f>
        <v>Consumer Discretionary</v>
      </c>
      <c r="O30" s="328">
        <f>'[1]HSU - INPUTS'!C51</f>
        <v>0.52532323011076509</v>
      </c>
      <c r="P30" s="141"/>
      <c r="Q30" s="436"/>
      <c r="R30" s="589" t="s">
        <v>8</v>
      </c>
      <c r="S30" s="591" t="s">
        <v>169</v>
      </c>
      <c r="T30" s="593" t="s">
        <v>170</v>
      </c>
      <c r="U30" s="422"/>
    </row>
    <row r="31" spans="2:24" ht="14.85" customHeight="1">
      <c r="B31" s="318"/>
      <c r="C31" s="433"/>
      <c r="H31" s="319"/>
      <c r="I31" s="319"/>
      <c r="J31" s="423"/>
      <c r="K31" s="421"/>
      <c r="M31" s="418"/>
      <c r="N31" s="300" t="str">
        <f>'[1]HSU - INPUTS'!B52</f>
        <v>Information Technology</v>
      </c>
      <c r="O31" s="329">
        <f>'[1]HSU - INPUTS'!C52</f>
        <v>0.28028048669628192</v>
      </c>
      <c r="P31" s="141"/>
      <c r="Q31" s="437"/>
      <c r="R31" s="590"/>
      <c r="S31" s="592"/>
      <c r="T31" s="594"/>
      <c r="U31" s="422"/>
    </row>
    <row r="32" spans="2:24" ht="15.75" thickBot="1">
      <c r="B32" s="438"/>
      <c r="C32" s="439"/>
      <c r="D32" s="440"/>
      <c r="E32" s="440"/>
      <c r="F32" s="440"/>
      <c r="G32" s="440"/>
      <c r="H32" s="441"/>
      <c r="I32" s="441"/>
      <c r="J32" s="441"/>
      <c r="K32" s="442"/>
      <c r="M32" s="418"/>
      <c r="N32" s="300" t="str">
        <f>'[1]HSU - INPUTS'!B53</f>
        <v>Communication Services</v>
      </c>
      <c r="O32" s="329">
        <f>'[1]HSU - INPUTS'!C53</f>
        <v>0.11149631952851523</v>
      </c>
      <c r="P32" s="141"/>
      <c r="Q32" s="303" t="s">
        <v>56</v>
      </c>
      <c r="R32" s="304">
        <f>'[1]HSU - DATA'!C5</f>
        <v>37528</v>
      </c>
      <c r="S32" s="443">
        <v>1.4999999999999999E-2</v>
      </c>
      <c r="T32" s="444">
        <v>1.7500000000000002E-2</v>
      </c>
      <c r="U32" s="422"/>
    </row>
    <row r="33" spans="3:21">
      <c r="C33" s="428"/>
      <c r="D33" s="445"/>
      <c r="G33" s="445"/>
      <c r="M33" s="418"/>
      <c r="N33" s="300" t="str">
        <f>'[1]HSU - INPUTS'!B54</f>
        <v>Financials</v>
      </c>
      <c r="O33" s="329">
        <f>'[1]HSU - INPUTS'!C54</f>
        <v>2.9762032679966181E-2</v>
      </c>
      <c r="P33" s="141"/>
      <c r="Q33" s="303" t="s">
        <v>57</v>
      </c>
      <c r="R33" s="307">
        <v>41641</v>
      </c>
      <c r="S33" s="443">
        <v>2.2499999999999999E-2</v>
      </c>
      <c r="T33" s="444">
        <v>2.69E-2</v>
      </c>
      <c r="U33" s="421"/>
    </row>
    <row r="34" spans="3:21" ht="15.75" thickBot="1">
      <c r="C34" s="428"/>
      <c r="D34" s="429"/>
      <c r="E34" s="429"/>
      <c r="F34" s="429"/>
      <c r="G34" s="429"/>
      <c r="M34" s="418"/>
      <c r="N34" s="300" t="str">
        <f>'[1]HSU - INPUTS'!B55</f>
        <v>Industrials</v>
      </c>
      <c r="O34" s="329">
        <f>'[1]HSU - INPUTS'!C55</f>
        <v>2.9174821613946026E-2</v>
      </c>
      <c r="P34" s="141"/>
      <c r="Q34" s="309" t="s">
        <v>58</v>
      </c>
      <c r="R34" s="310">
        <f>'[1]HSU - DATA'!D5</f>
        <v>37528</v>
      </c>
      <c r="S34" s="446">
        <v>1.2500000000000001E-2</v>
      </c>
      <c r="T34" s="447">
        <v>1.46E-2</v>
      </c>
      <c r="U34" s="419"/>
    </row>
    <row r="35" spans="3:21" ht="15.75" thickBot="1">
      <c r="C35" s="428"/>
      <c r="D35" s="429"/>
      <c r="E35" s="429"/>
      <c r="F35" s="429"/>
      <c r="G35" s="429"/>
      <c r="M35" s="418"/>
      <c r="N35" s="300" t="str">
        <f>'[1]HSU - INPUTS'!B56</f>
        <v>Consumer Staples</v>
      </c>
      <c r="O35" s="329">
        <f>'[1]HSU - INPUTS'!C56</f>
        <v>1.8888612659151437E-2</v>
      </c>
      <c r="P35" s="141"/>
      <c r="R35" s="144"/>
      <c r="S35" s="144"/>
      <c r="T35" s="144"/>
      <c r="U35" s="419"/>
    </row>
    <row r="36" spans="3:21">
      <c r="C36" s="428"/>
      <c r="D36" s="429"/>
      <c r="E36" s="429"/>
      <c r="F36" s="429"/>
      <c r="G36" s="429"/>
      <c r="M36" s="418"/>
      <c r="N36" s="300" t="str">
        <f>'[1]HSU - INPUTS'!B57</f>
        <v>Cash</v>
      </c>
      <c r="O36" s="329">
        <f>'[1]HSU - INPUTS'!C57</f>
        <v>5.0744967113741041E-3</v>
      </c>
      <c r="P36" s="141"/>
      <c r="Q36" s="295" t="s">
        <v>161</v>
      </c>
      <c r="R36" s="327" t="s">
        <v>129</v>
      </c>
      <c r="S36" s="144"/>
      <c r="T36" s="144"/>
      <c r="U36" s="419"/>
    </row>
    <row r="37" spans="3:21">
      <c r="C37" s="428"/>
      <c r="D37" s="429"/>
      <c r="E37" s="429"/>
      <c r="F37" s="429"/>
      <c r="G37" s="429"/>
      <c r="M37" s="418"/>
      <c r="N37" s="300" t="str">
        <f>'[1]HSU - INPUTS'!B58</f>
        <v>Health Care</v>
      </c>
      <c r="O37" s="329">
        <f>'[1]HSU - INPUTS'!C58</f>
        <v>0</v>
      </c>
      <c r="P37" s="141"/>
      <c r="Q37" s="316" t="s">
        <v>160</v>
      </c>
      <c r="R37" s="345">
        <v>0.89610000000000001</v>
      </c>
      <c r="S37" s="332" t="s">
        <v>146</v>
      </c>
      <c r="T37" s="332"/>
      <c r="U37" s="419"/>
    </row>
    <row r="38" spans="3:21">
      <c r="C38" s="428"/>
      <c r="D38" s="429"/>
      <c r="E38" s="429"/>
      <c r="F38" s="429"/>
      <c r="G38" s="429"/>
      <c r="M38" s="418"/>
      <c r="N38" s="300" t="str">
        <f>'[1]HSU - INPUTS'!B59</f>
        <v>Materials</v>
      </c>
      <c r="O38" s="329">
        <f>'[1]HSU - INPUTS'!C59</f>
        <v>0</v>
      </c>
      <c r="P38" s="141"/>
      <c r="Q38" s="399" t="s">
        <v>211</v>
      </c>
      <c r="R38" s="345">
        <v>1.4800000000000001E-2</v>
      </c>
      <c r="S38" s="332" t="s">
        <v>146</v>
      </c>
      <c r="T38" s="332"/>
      <c r="U38" s="313"/>
    </row>
    <row r="39" spans="3:21">
      <c r="C39" s="428"/>
      <c r="D39" s="429"/>
      <c r="E39" s="429"/>
      <c r="F39" s="429"/>
      <c r="G39" s="429"/>
      <c r="M39" s="418"/>
      <c r="N39" s="300" t="str">
        <f>'[1]HSU - INPUTS'!B60</f>
        <v>Real Estate</v>
      </c>
      <c r="O39" s="329">
        <f>'[1]HSU - INPUTS'!C60</f>
        <v>0</v>
      </c>
      <c r="P39" s="141"/>
      <c r="Q39" s="399" t="s">
        <v>159</v>
      </c>
      <c r="R39" s="345">
        <v>6.7000000000000004E-2</v>
      </c>
      <c r="S39" s="332" t="s">
        <v>146</v>
      </c>
      <c r="T39" s="332"/>
      <c r="U39" s="448"/>
    </row>
    <row r="40" spans="3:21" ht="15.75" thickBot="1">
      <c r="C40" s="433"/>
      <c r="M40" s="418"/>
      <c r="N40" s="314" t="str">
        <f>'[1]HSU - INPUTS'!B61</f>
        <v>Energy</v>
      </c>
      <c r="O40" s="330">
        <f>'[1]HSU - INPUTS'!C61</f>
        <v>0</v>
      </c>
      <c r="P40" s="141"/>
      <c r="Q40" s="320" t="s">
        <v>168</v>
      </c>
      <c r="R40" s="384">
        <v>2.2100000000000002E-2</v>
      </c>
      <c r="S40" s="332" t="s">
        <v>146</v>
      </c>
      <c r="T40" s="332"/>
      <c r="U40" s="448"/>
    </row>
    <row r="41" spans="3:21" ht="15.75" thickBot="1">
      <c r="C41" s="433"/>
      <c r="M41" s="449"/>
      <c r="N41" s="315" t="str">
        <f>'[1]HSU - INPUTS'!B62</f>
        <v>Utilities</v>
      </c>
      <c r="O41" s="331">
        <f>'[1]HSU - INPUTS'!C62</f>
        <v>0</v>
      </c>
      <c r="P41" s="141"/>
      <c r="Q41" s="141"/>
      <c r="R41" s="141"/>
      <c r="S41" s="141"/>
      <c r="T41" s="332"/>
      <c r="U41" s="422"/>
    </row>
    <row r="42" spans="3:21">
      <c r="C42" s="433"/>
      <c r="M42" s="449"/>
      <c r="N42" s="450"/>
      <c r="Q42" s="141"/>
      <c r="R42" s="141"/>
      <c r="S42" s="141"/>
      <c r="T42" s="141"/>
      <c r="U42" s="422"/>
    </row>
    <row r="43" spans="3:21">
      <c r="C43" s="433"/>
      <c r="M43" s="418"/>
      <c r="Q43" s="141"/>
      <c r="R43" s="141"/>
      <c r="S43" s="141"/>
      <c r="T43" s="141"/>
      <c r="U43" s="422"/>
    </row>
    <row r="44" spans="3:21">
      <c r="M44" s="418"/>
      <c r="Q44" s="141"/>
      <c r="R44" s="141"/>
      <c r="U44" s="422"/>
    </row>
    <row r="45" spans="3:21">
      <c r="M45" s="418"/>
      <c r="U45" s="422"/>
    </row>
    <row r="46" spans="3:21">
      <c r="M46" s="418"/>
      <c r="U46" s="422"/>
    </row>
    <row r="47" spans="3:21">
      <c r="M47" s="418"/>
      <c r="U47" s="422"/>
    </row>
    <row r="48" spans="3:21">
      <c r="M48" s="418"/>
      <c r="U48" s="422"/>
    </row>
    <row r="49" spans="13:21">
      <c r="M49" s="418"/>
      <c r="U49" s="422"/>
    </row>
    <row r="50" spans="13:21">
      <c r="M50" s="418"/>
      <c r="U50" s="422"/>
    </row>
    <row r="51" spans="13:21" ht="15.75" thickBot="1">
      <c r="M51" s="438"/>
      <c r="N51" s="451"/>
      <c r="O51" s="451"/>
      <c r="P51" s="451"/>
      <c r="Q51" s="451"/>
      <c r="R51" s="452"/>
      <c r="S51" s="452"/>
      <c r="T51" s="452"/>
      <c r="U51" s="453"/>
    </row>
  </sheetData>
  <sortState xmlns:xlrd2="http://schemas.microsoft.com/office/spreadsheetml/2017/richdata2" ref="M23:N33">
    <sortCondition descending="1" ref="N23:N33"/>
  </sortState>
  <mergeCells count="13">
    <mergeCell ref="B22:B30"/>
    <mergeCell ref="Q29:T29"/>
    <mergeCell ref="R30:R31"/>
    <mergeCell ref="S30:S31"/>
    <mergeCell ref="T30:T31"/>
    <mergeCell ref="B2:K2"/>
    <mergeCell ref="M2:U2"/>
    <mergeCell ref="W15:X17"/>
    <mergeCell ref="N4:R4"/>
    <mergeCell ref="C6:C12"/>
    <mergeCell ref="C4:C5"/>
    <mergeCell ref="D4:D5"/>
    <mergeCell ref="H14:J14"/>
  </mergeCells>
  <conditionalFormatting sqref="O30:O41 R37:R40 N5:O27 Q5:R27">
    <cfRule type="containsBlanks" dxfId="11" priority="5">
      <formula>LEN(TRIM(N5))=0</formula>
    </cfRule>
  </conditionalFormatting>
  <conditionalFormatting sqref="D16:E17 G16:J17">
    <cfRule type="cellIs" dxfId="10" priority="3" operator="equal">
      <formula>0</formula>
    </cfRule>
    <cfRule type="containsErrors" dxfId="9" priority="4">
      <formula>ISERROR(D16)</formula>
    </cfRule>
  </conditionalFormatting>
  <conditionalFormatting sqref="F16:F17">
    <cfRule type="cellIs" dxfId="8" priority="1" operator="equal">
      <formula>0</formula>
    </cfRule>
    <cfRule type="containsErrors" dxfId="7" priority="2">
      <formula>ISERROR(F16)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B0C6B-22B6-4A22-AA30-55963D573291}">
  <dimension ref="A1:L45"/>
  <sheetViews>
    <sheetView topLeftCell="A12" workbookViewId="0">
      <selection activeCell="A46" sqref="A46"/>
    </sheetView>
  </sheetViews>
  <sheetFormatPr defaultRowHeight="15"/>
  <cols>
    <col min="1" max="1" width="10.7109375" bestFit="1" customWidth="1"/>
    <col min="3" max="3" width="14.85546875" bestFit="1" customWidth="1"/>
    <col min="5" max="5" width="14.85546875" bestFit="1" customWidth="1"/>
    <col min="6" max="6" width="12.42578125" bestFit="1" customWidth="1"/>
    <col min="7" max="7" width="14.85546875" bestFit="1" customWidth="1"/>
    <col min="9" max="9" width="14.85546875" bestFit="1" customWidth="1"/>
    <col min="10" max="10" width="9.7109375" bestFit="1" customWidth="1"/>
  </cols>
  <sheetData>
    <row r="1" spans="1:12">
      <c r="B1" t="s">
        <v>132</v>
      </c>
      <c r="D1" t="s">
        <v>133</v>
      </c>
      <c r="F1" t="s">
        <v>134</v>
      </c>
      <c r="L1" t="s">
        <v>136</v>
      </c>
    </row>
    <row r="2" spans="1:12">
      <c r="B2" t="s">
        <v>72</v>
      </c>
      <c r="C2" t="s">
        <v>131</v>
      </c>
      <c r="D2" t="s">
        <v>72</v>
      </c>
      <c r="E2" t="s">
        <v>131</v>
      </c>
      <c r="F2" s="337" t="s">
        <v>72</v>
      </c>
      <c r="G2" s="337" t="s">
        <v>131</v>
      </c>
      <c r="I2" t="s">
        <v>144</v>
      </c>
      <c r="J2" s="405">
        <f>COUNTA(A5:A45)+(10/22)</f>
        <v>41.454545454545453</v>
      </c>
    </row>
    <row r="3" spans="1:12">
      <c r="A3" s="338">
        <v>43024</v>
      </c>
      <c r="F3" s="337">
        <v>10000</v>
      </c>
      <c r="G3" s="337">
        <v>10000</v>
      </c>
    </row>
    <row r="4" spans="1:12">
      <c r="A4" s="338">
        <f>EOMONTH(A3,0)</f>
        <v>43039</v>
      </c>
      <c r="B4" s="355">
        <v>43434.55</v>
      </c>
      <c r="C4" s="356">
        <v>5002.03</v>
      </c>
      <c r="D4" s="322">
        <v>2.4299999999999999E-2</v>
      </c>
      <c r="E4" s="322">
        <v>7.1999999999999998E-3</v>
      </c>
      <c r="F4" s="337">
        <f t="shared" ref="F4:G19" si="0">F3*(1+D4)</f>
        <v>10243</v>
      </c>
      <c r="G4" s="337">
        <f t="shared" si="0"/>
        <v>10072.000000000002</v>
      </c>
    </row>
    <row r="5" spans="1:12">
      <c r="A5" s="338">
        <f>EOMONTH(A4,1)</f>
        <v>43069</v>
      </c>
      <c r="B5" s="355">
        <v>44466.25</v>
      </c>
      <c r="C5" s="356">
        <v>5155.4399999999996</v>
      </c>
      <c r="D5" s="322">
        <f>B5/B4-1</f>
        <v>2.3752980058501683E-2</v>
      </c>
      <c r="E5" s="322">
        <f>C5/C4-1</f>
        <v>3.0669548163445581E-2</v>
      </c>
      <c r="F5" s="337">
        <f t="shared" si="0"/>
        <v>10486.301774739233</v>
      </c>
      <c r="G5" s="337">
        <f t="shared" si="0"/>
        <v>10380.903689102226</v>
      </c>
      <c r="I5" t="s">
        <v>135</v>
      </c>
      <c r="J5" s="336">
        <f>'[1]HSU - INPUTS'!C2</f>
        <v>44286</v>
      </c>
    </row>
    <row r="6" spans="1:12" ht="15.75" thickBot="1">
      <c r="A6" s="338">
        <f t="shared" ref="A6:A45" si="1">EOMONTH(A5,1)</f>
        <v>43100</v>
      </c>
      <c r="B6" s="355">
        <v>44714.5</v>
      </c>
      <c r="C6" s="356">
        <v>5212.76</v>
      </c>
      <c r="D6" s="322">
        <f t="shared" ref="D6:E21" si="2">B6/B5-1</f>
        <v>5.5828858966069372E-3</v>
      </c>
      <c r="E6" s="322">
        <f t="shared" si="2"/>
        <v>1.1118352652732089E-2</v>
      </c>
      <c r="F6" s="337">
        <f t="shared" si="0"/>
        <v>10544.845601024988</v>
      </c>
      <c r="G6" s="337">
        <f t="shared" si="0"/>
        <v>10496.322237171713</v>
      </c>
    </row>
    <row r="7" spans="1:12">
      <c r="A7" s="338">
        <f t="shared" si="1"/>
        <v>43131</v>
      </c>
      <c r="B7" s="355">
        <v>47789.43</v>
      </c>
      <c r="C7" s="356">
        <v>5511.21</v>
      </c>
      <c r="D7" s="322">
        <f t="shared" si="2"/>
        <v>6.8768072996455265E-2</v>
      </c>
      <c r="E7" s="322">
        <f t="shared" si="2"/>
        <v>5.7253738902232287E-2</v>
      </c>
      <c r="F7" s="337">
        <f t="shared" si="0"/>
        <v>11269.994313052624</v>
      </c>
      <c r="G7" s="337">
        <f t="shared" si="0"/>
        <v>11097.275929972437</v>
      </c>
      <c r="I7" s="339" t="s">
        <v>72</v>
      </c>
      <c r="J7" s="340">
        <f>VLOOKUP(J5,A:F,6,0)</f>
        <v>20770.61850531432</v>
      </c>
    </row>
    <row r="8" spans="1:12" ht="15.75" thickBot="1">
      <c r="A8" s="338">
        <f t="shared" si="1"/>
        <v>43159</v>
      </c>
      <c r="B8" s="355">
        <v>46892.57</v>
      </c>
      <c r="C8" s="356">
        <v>5308.09</v>
      </c>
      <c r="D8" s="322">
        <f t="shared" si="2"/>
        <v>-1.8766911427903654E-2</v>
      </c>
      <c r="E8" s="322">
        <f t="shared" si="2"/>
        <v>-3.6855790289246793E-2</v>
      </c>
      <c r="F8" s="337">
        <f t="shared" si="0"/>
        <v>11058.491327986589</v>
      </c>
      <c r="G8" s="337">
        <f t="shared" si="0"/>
        <v>10688.277055515466</v>
      </c>
      <c r="I8" s="341" t="s">
        <v>131</v>
      </c>
      <c r="J8" s="342">
        <f>VLOOKUP(J5,A:G,7,0)</f>
        <v>16588.859035231697</v>
      </c>
    </row>
    <row r="9" spans="1:12" ht="15.75" thickBot="1">
      <c r="A9" s="338">
        <f t="shared" si="1"/>
        <v>43190</v>
      </c>
      <c r="B9" s="355">
        <v>45611.360000000001</v>
      </c>
      <c r="C9" s="356">
        <v>5173.1899999999996</v>
      </c>
      <c r="D9" s="322">
        <f t="shared" si="2"/>
        <v>-2.7322238896268614E-2</v>
      </c>
      <c r="E9" s="322">
        <f t="shared" si="2"/>
        <v>-2.5414037817746205E-2</v>
      </c>
      <c r="F9" s="337">
        <f t="shared" si="0"/>
        <v>10756.348586091024</v>
      </c>
      <c r="G9" s="337">
        <f t="shared" si="0"/>
        <v>10416.644778220047</v>
      </c>
      <c r="I9" s="372" t="s">
        <v>142</v>
      </c>
    </row>
    <row r="10" spans="1:12">
      <c r="A10" s="338">
        <f t="shared" si="1"/>
        <v>43220</v>
      </c>
      <c r="B10" s="355">
        <v>46380.09</v>
      </c>
      <c r="C10" s="356">
        <v>5193.04</v>
      </c>
      <c r="D10" s="322">
        <f t="shared" si="2"/>
        <v>1.6853915340388825E-2</v>
      </c>
      <c r="E10" s="322">
        <f t="shared" si="2"/>
        <v>3.8370908472336041E-3</v>
      </c>
      <c r="F10" s="337">
        <f t="shared" si="0"/>
        <v>10937.635174532714</v>
      </c>
      <c r="G10" s="337">
        <f t="shared" si="0"/>
        <v>10456.614390557439</v>
      </c>
      <c r="I10" s="339" t="s">
        <v>72</v>
      </c>
      <c r="J10" s="343">
        <f>J7/10000-1</f>
        <v>1.077061850531432</v>
      </c>
    </row>
    <row r="11" spans="1:12" ht="15.75" thickBot="1">
      <c r="A11" s="338">
        <f t="shared" si="1"/>
        <v>43251</v>
      </c>
      <c r="B11" s="355">
        <v>47661.3</v>
      </c>
      <c r="C11" s="356">
        <v>5318.1</v>
      </c>
      <c r="D11" s="322">
        <f t="shared" si="2"/>
        <v>2.7624137857430009E-2</v>
      </c>
      <c r="E11" s="322">
        <f t="shared" si="2"/>
        <v>2.4082233142822096E-2</v>
      </c>
      <c r="F11" s="337">
        <f t="shared" si="0"/>
        <v>11239.77791642828</v>
      </c>
      <c r="G11" s="337">
        <f t="shared" si="0"/>
        <v>10708.433016195431</v>
      </c>
      <c r="I11" s="341" t="s">
        <v>131</v>
      </c>
      <c r="J11" s="344">
        <f>J8/10000-1</f>
        <v>0.65888590352316978</v>
      </c>
    </row>
    <row r="12" spans="1:12" ht="15.75" thickBot="1">
      <c r="A12" s="338">
        <f t="shared" si="1"/>
        <v>43281</v>
      </c>
      <c r="B12" s="355">
        <v>48301.91</v>
      </c>
      <c r="C12" s="356">
        <v>5350.83</v>
      </c>
      <c r="D12" s="322">
        <f t="shared" si="2"/>
        <v>1.3440883903712342E-2</v>
      </c>
      <c r="E12" s="322">
        <f t="shared" si="2"/>
        <v>6.154453658261394E-3</v>
      </c>
      <c r="F12" s="337">
        <f t="shared" si="0"/>
        <v>11390.850466506503</v>
      </c>
      <c r="G12" s="337">
        <f t="shared" si="0"/>
        <v>10774.337570946202</v>
      </c>
      <c r="I12" s="372" t="s">
        <v>143</v>
      </c>
    </row>
    <row r="13" spans="1:12">
      <c r="A13" s="338">
        <f t="shared" si="1"/>
        <v>43312</v>
      </c>
      <c r="B13" s="355">
        <v>49198.77</v>
      </c>
      <c r="C13" s="356">
        <v>5549.96</v>
      </c>
      <c r="D13" s="322">
        <f t="shared" si="2"/>
        <v>1.8567795766254225E-2</v>
      </c>
      <c r="E13" s="322">
        <f t="shared" si="2"/>
        <v>3.7214787238615266E-2</v>
      </c>
      <c r="F13" s="337">
        <f t="shared" si="0"/>
        <v>11602.353451572537</v>
      </c>
      <c r="G13" s="337">
        <f t="shared" si="0"/>
        <v>11175.302251285982</v>
      </c>
      <c r="I13" s="339" t="s">
        <v>72</v>
      </c>
      <c r="J13" s="343">
        <f>(1+J10)^(12/$J$2)-1</f>
        <v>0.23564369019667275</v>
      </c>
    </row>
    <row r="14" spans="1:12" ht="15.75" thickBot="1">
      <c r="A14" s="338">
        <f t="shared" si="1"/>
        <v>43343</v>
      </c>
      <c r="B14" s="355">
        <v>51376.84</v>
      </c>
      <c r="C14" s="356">
        <v>5730.8</v>
      </c>
      <c r="D14" s="322">
        <f t="shared" si="2"/>
        <v>4.4270822217709949E-2</v>
      </c>
      <c r="E14" s="322">
        <f t="shared" si="2"/>
        <v>3.2584018623557753E-2</v>
      </c>
      <c r="F14" s="337">
        <f t="shared" si="0"/>
        <v>12115.999178534137</v>
      </c>
      <c r="G14" s="337">
        <f t="shared" si="0"/>
        <v>11539.438507965771</v>
      </c>
      <c r="I14" s="341" t="s">
        <v>131</v>
      </c>
      <c r="J14" s="344">
        <f>(1+J11)^(12/$J$2)-1</f>
        <v>0.15779347305394054</v>
      </c>
    </row>
    <row r="15" spans="1:12">
      <c r="A15" s="338">
        <f t="shared" si="1"/>
        <v>43373</v>
      </c>
      <c r="B15" s="355">
        <v>51735.58</v>
      </c>
      <c r="C15" s="356">
        <v>5763.42</v>
      </c>
      <c r="D15" s="322">
        <f t="shared" si="2"/>
        <v>6.9825236429490456E-3</v>
      </c>
      <c r="E15" s="322">
        <f t="shared" si="2"/>
        <v>5.6920499755706011E-3</v>
      </c>
      <c r="F15" s="337">
        <f t="shared" si="0"/>
        <v>12200.599429256203</v>
      </c>
      <c r="G15" s="337">
        <f t="shared" si="0"/>
        <v>11605.121568643137</v>
      </c>
    </row>
    <row r="16" spans="1:12">
      <c r="A16" s="338">
        <f t="shared" si="1"/>
        <v>43404</v>
      </c>
      <c r="B16" s="355">
        <v>48032.86</v>
      </c>
      <c r="C16" s="356">
        <v>5369.49</v>
      </c>
      <c r="D16" s="322">
        <f t="shared" si="2"/>
        <v>-7.157008774232354E-2</v>
      </c>
      <c r="E16" s="322">
        <f t="shared" si="2"/>
        <v>-6.8350042162466096E-2</v>
      </c>
      <c r="F16" s="337">
        <f t="shared" si="0"/>
        <v>11327.401457595393</v>
      </c>
      <c r="G16" s="337">
        <f t="shared" si="0"/>
        <v>10811.911020125834</v>
      </c>
    </row>
    <row r="17" spans="1:7">
      <c r="A17" s="338">
        <f t="shared" si="1"/>
        <v>43434</v>
      </c>
      <c r="B17" s="355">
        <v>47481.93</v>
      </c>
      <c r="C17" s="356">
        <v>5478.91</v>
      </c>
      <c r="D17" s="322">
        <f t="shared" si="2"/>
        <v>-1.1469856260901357E-2</v>
      </c>
      <c r="E17" s="322">
        <f t="shared" si="2"/>
        <v>2.0378099223576251E-2</v>
      </c>
      <c r="F17" s="337">
        <f t="shared" si="0"/>
        <v>11197.477791067249</v>
      </c>
      <c r="G17" s="337">
        <f t="shared" si="0"/>
        <v>11032.237215690435</v>
      </c>
    </row>
    <row r="18" spans="1:7">
      <c r="A18" s="338">
        <f t="shared" si="1"/>
        <v>43465</v>
      </c>
      <c r="B18" s="355">
        <v>45035.43</v>
      </c>
      <c r="C18" s="356">
        <v>4984.22</v>
      </c>
      <c r="D18" s="322">
        <f t="shared" si="2"/>
        <v>-5.1524864301008777E-2</v>
      </c>
      <c r="E18" s="322">
        <f t="shared" si="2"/>
        <v>-9.028985692409619E-2</v>
      </c>
      <c r="F18" s="337">
        <f t="shared" si="0"/>
        <v>10620.529267368949</v>
      </c>
      <c r="G18" s="337">
        <f t="shared" si="0"/>
        <v>10036.138095933056</v>
      </c>
    </row>
    <row r="19" spans="1:7">
      <c r="A19" s="338">
        <f t="shared" si="1"/>
        <v>43496</v>
      </c>
      <c r="B19" s="355">
        <v>47260.86</v>
      </c>
      <c r="C19" s="356">
        <v>5383.63</v>
      </c>
      <c r="D19" s="322">
        <f t="shared" si="2"/>
        <v>4.9415093849442648E-2</v>
      </c>
      <c r="E19" s="322">
        <f t="shared" si="2"/>
        <v>8.0134905762586639E-2</v>
      </c>
      <c r="F19" s="337">
        <f t="shared" si="0"/>
        <v>11145.343717846737</v>
      </c>
      <c r="G19" s="337">
        <f t="shared" si="0"/>
        <v>10840.383076470958</v>
      </c>
    </row>
    <row r="20" spans="1:7">
      <c r="A20" s="338">
        <f t="shared" si="1"/>
        <v>43524</v>
      </c>
      <c r="B20" s="355">
        <v>48577.69</v>
      </c>
      <c r="C20" s="356">
        <v>5556.49</v>
      </c>
      <c r="D20" s="322">
        <f t="shared" si="2"/>
        <v>2.7863013918917323E-2</v>
      </c>
      <c r="E20" s="322">
        <f t="shared" si="2"/>
        <v>3.2108447274422636E-2</v>
      </c>
      <c r="F20" s="337">
        <f t="shared" ref="F20:G35" si="3">F19*(1+D20)</f>
        <v>11455.886584988219</v>
      </c>
      <c r="G20" s="337">
        <f t="shared" si="3"/>
        <v>11188.450944916369</v>
      </c>
    </row>
    <row r="21" spans="1:7">
      <c r="A21" s="338">
        <f t="shared" si="1"/>
        <v>43555</v>
      </c>
      <c r="B21" s="355">
        <v>49446.79</v>
      </c>
      <c r="C21" s="356">
        <v>5664.46</v>
      </c>
      <c r="D21" s="322">
        <f t="shared" si="2"/>
        <v>1.7890928942895457E-2</v>
      </c>
      <c r="E21" s="322">
        <f t="shared" si="2"/>
        <v>1.9431331650016537E-2</v>
      </c>
      <c r="F21" s="337">
        <f t="shared" si="3"/>
        <v>11660.843037858112</v>
      </c>
      <c r="G21" s="337">
        <f t="shared" si="3"/>
        <v>11405.85744587698</v>
      </c>
    </row>
    <row r="22" spans="1:7">
      <c r="A22" s="338">
        <f t="shared" si="1"/>
        <v>43585</v>
      </c>
      <c r="B22" s="355">
        <v>51659.06</v>
      </c>
      <c r="C22" s="356">
        <v>5893.81</v>
      </c>
      <c r="D22" s="322">
        <f t="shared" ref="D22:E37" si="4">B22/B21-1</f>
        <v>4.4740416920896031E-2</v>
      </c>
      <c r="E22" s="322">
        <f t="shared" si="4"/>
        <v>4.0489296420135323E-2</v>
      </c>
      <c r="F22" s="337">
        <f t="shared" si="3"/>
        <v>12182.554017021012</v>
      </c>
      <c r="G22" s="337">
        <f t="shared" si="3"/>
        <v>11867.672588928901</v>
      </c>
    </row>
    <row r="23" spans="1:7">
      <c r="A23" s="338">
        <f t="shared" si="1"/>
        <v>43616</v>
      </c>
      <c r="B23" s="355">
        <v>48116.800000000003</v>
      </c>
      <c r="C23" s="356">
        <v>5519.27</v>
      </c>
      <c r="D23" s="322">
        <f t="shared" si="4"/>
        <v>-6.8569966236319391E-2</v>
      </c>
      <c r="E23" s="322">
        <f t="shared" si="4"/>
        <v>-6.3548027506824978E-2</v>
      </c>
      <c r="F23" s="337">
        <f t="shared" si="3"/>
        <v>11347.196699401744</v>
      </c>
      <c r="G23" s="337">
        <f t="shared" si="3"/>
        <v>11113.505404805654</v>
      </c>
    </row>
    <row r="24" spans="1:7">
      <c r="A24" s="338">
        <f t="shared" si="1"/>
        <v>43646</v>
      </c>
      <c r="B24" s="355">
        <v>51053.32</v>
      </c>
      <c r="C24" s="356">
        <v>5908.25</v>
      </c>
      <c r="D24" s="322">
        <f t="shared" si="4"/>
        <v>6.1028996109466993E-2</v>
      </c>
      <c r="E24" s="322">
        <f t="shared" si="4"/>
        <v>7.0476711594105623E-2</v>
      </c>
      <c r="F24" s="337">
        <f t="shared" si="3"/>
        <v>12039.70472262289</v>
      </c>
      <c r="G24" s="337">
        <f t="shared" si="3"/>
        <v>11896.748720019676</v>
      </c>
    </row>
    <row r="25" spans="1:7">
      <c r="A25" s="338">
        <f t="shared" si="1"/>
        <v>43677</v>
      </c>
      <c r="B25" s="355">
        <v>52383.32</v>
      </c>
      <c r="C25" s="356">
        <v>5993.17</v>
      </c>
      <c r="D25" s="322">
        <f t="shared" si="4"/>
        <v>2.6051195103472313E-2</v>
      </c>
      <c r="E25" s="322">
        <f t="shared" si="4"/>
        <v>1.4373122328946719E-2</v>
      </c>
      <c r="F25" s="337">
        <f t="shared" si="3"/>
        <v>12353.353419340136</v>
      </c>
      <c r="G25" s="337">
        <f t="shared" si="3"/>
        <v>12067.742144689259</v>
      </c>
    </row>
    <row r="26" spans="1:7">
      <c r="A26" s="338">
        <f t="shared" si="1"/>
        <v>43708</v>
      </c>
      <c r="B26" s="355">
        <v>52422.82</v>
      </c>
      <c r="C26" s="356">
        <v>5898.23</v>
      </c>
      <c r="D26" s="322">
        <f t="shared" si="4"/>
        <v>7.5405682572249333E-4</v>
      </c>
      <c r="E26" s="322">
        <f t="shared" si="4"/>
        <v>-1.5841366088397368E-2</v>
      </c>
      <c r="F26" s="337">
        <f t="shared" si="3"/>
        <v>12362.668549806551</v>
      </c>
      <c r="G26" s="337">
        <f t="shared" si="3"/>
        <v>11876.572623514854</v>
      </c>
    </row>
    <row r="27" spans="1:7">
      <c r="A27" s="338">
        <f t="shared" si="1"/>
        <v>43738</v>
      </c>
      <c r="B27" s="355">
        <v>52080.45</v>
      </c>
      <c r="C27" s="356">
        <v>6008.59</v>
      </c>
      <c r="D27" s="322">
        <f t="shared" si="4"/>
        <v>-6.5309344289377069E-3</v>
      </c>
      <c r="E27" s="322">
        <f t="shared" si="4"/>
        <v>1.8710697955149458E-2</v>
      </c>
      <c r="F27" s="337">
        <f t="shared" si="3"/>
        <v>12281.928772141075</v>
      </c>
      <c r="G27" s="337">
        <f t="shared" si="3"/>
        <v>12098.791586615838</v>
      </c>
    </row>
    <row r="28" spans="1:7">
      <c r="A28" s="338">
        <f t="shared" si="1"/>
        <v>43769</v>
      </c>
      <c r="B28" s="398">
        <v>53541</v>
      </c>
      <c r="C28" s="356">
        <v>6138.73</v>
      </c>
      <c r="D28" s="322">
        <f t="shared" si="4"/>
        <v>2.8044112522069176E-2</v>
      </c>
      <c r="E28" s="322">
        <f t="shared" si="4"/>
        <v>2.1658991543773043E-2</v>
      </c>
      <c r="F28" s="337">
        <f t="shared" si="3"/>
        <v>12626.364564615038</v>
      </c>
      <c r="G28" s="337">
        <f t="shared" si="3"/>
        <v>12360.839211280223</v>
      </c>
    </row>
    <row r="29" spans="1:7">
      <c r="A29" s="338">
        <f t="shared" si="1"/>
        <v>43799</v>
      </c>
      <c r="B29" s="398">
        <v>55530</v>
      </c>
      <c r="C29" s="356">
        <v>6361.56</v>
      </c>
      <c r="D29" s="322">
        <f t="shared" si="4"/>
        <v>3.7149100689191528E-2</v>
      </c>
      <c r="E29" s="322">
        <f t="shared" si="4"/>
        <v>3.6299039052051674E-2</v>
      </c>
      <c r="F29" s="337">
        <f t="shared" si="3"/>
        <v>13095.422653164362</v>
      </c>
      <c r="G29" s="337">
        <f t="shared" si="3"/>
        <v>12809.525796526616</v>
      </c>
    </row>
    <row r="30" spans="1:7">
      <c r="A30" s="338">
        <f t="shared" si="1"/>
        <v>43830</v>
      </c>
      <c r="B30" s="398">
        <v>57207</v>
      </c>
      <c r="C30" s="356">
        <v>6553.57</v>
      </c>
      <c r="D30" s="322">
        <f t="shared" si="4"/>
        <v>3.0199891950297042E-2</v>
      </c>
      <c r="E30" s="322">
        <f t="shared" si="4"/>
        <v>3.0182848232194415E-2</v>
      </c>
      <c r="F30" s="337">
        <f t="shared" si="3"/>
        <v>13490.903002333398</v>
      </c>
      <c r="G30" s="337">
        <f t="shared" si="3"/>
        <v>13196.153769569557</v>
      </c>
    </row>
    <row r="31" spans="1:7">
      <c r="A31" s="338">
        <f t="shared" si="1"/>
        <v>43861</v>
      </c>
      <c r="B31" s="398">
        <v>58065</v>
      </c>
      <c r="C31" s="356">
        <v>6551</v>
      </c>
      <c r="D31" s="322">
        <f t="shared" si="4"/>
        <v>1.4998164560281024E-2</v>
      </c>
      <c r="E31" s="322">
        <f t="shared" si="4"/>
        <v>-3.9215267403869269E-4</v>
      </c>
      <c r="F31" s="337">
        <f t="shared" si="3"/>
        <v>13693.241785629183</v>
      </c>
      <c r="G31" s="337">
        <f t="shared" si="3"/>
        <v>13190.978862581795</v>
      </c>
    </row>
    <row r="32" spans="1:7">
      <c r="A32" s="338">
        <f t="shared" si="1"/>
        <v>43890</v>
      </c>
      <c r="B32" s="398">
        <v>54208</v>
      </c>
      <c r="C32" s="356">
        <v>6011.73</v>
      </c>
      <c r="D32" s="322">
        <f t="shared" si="4"/>
        <v>-6.6425557564798066E-2</v>
      </c>
      <c r="E32" s="322">
        <f t="shared" si="4"/>
        <v>-8.2318729964890869E-2</v>
      </c>
      <c r="F32" s="337">
        <f t="shared" si="3"/>
        <v>12783.660565149174</v>
      </c>
      <c r="G32" s="337">
        <f t="shared" si="3"/>
        <v>12105.11423562034</v>
      </c>
    </row>
    <row r="33" spans="1:7">
      <c r="A33" s="338">
        <f t="shared" si="1"/>
        <v>43921</v>
      </c>
      <c r="B33" s="398">
        <v>49332</v>
      </c>
      <c r="C33" s="356">
        <v>5269.2</v>
      </c>
      <c r="D33" s="322">
        <f t="shared" si="4"/>
        <v>-8.9949822904368371E-2</v>
      </c>
      <c r="E33" s="322">
        <f t="shared" si="4"/>
        <v>-0.12351353104680352</v>
      </c>
      <c r="F33" s="337">
        <f t="shared" si="3"/>
        <v>11633.772561244448</v>
      </c>
      <c r="G33" s="337">
        <f t="shared" si="3"/>
        <v>10609.968832653944</v>
      </c>
    </row>
    <row r="34" spans="1:7">
      <c r="A34" s="338">
        <f t="shared" si="1"/>
        <v>43951</v>
      </c>
      <c r="B34" s="398">
        <v>56031</v>
      </c>
      <c r="C34" s="356">
        <v>5944.68</v>
      </c>
      <c r="D34" s="322">
        <f t="shared" si="4"/>
        <v>0.13579421065434194</v>
      </c>
      <c r="E34" s="322">
        <f t="shared" si="4"/>
        <v>0.12819403324982925</v>
      </c>
      <c r="F34" s="337">
        <f t="shared" si="3"/>
        <v>13213.57152313078</v>
      </c>
      <c r="G34" s="337">
        <f t="shared" si="3"/>
        <v>11970.103529966835</v>
      </c>
    </row>
    <row r="35" spans="1:7">
      <c r="A35" s="338">
        <f t="shared" si="1"/>
        <v>43982</v>
      </c>
      <c r="B35" s="398">
        <v>60946</v>
      </c>
      <c r="C35" s="356">
        <v>6227.81</v>
      </c>
      <c r="D35" s="322">
        <f t="shared" si="4"/>
        <v>8.7719298245614086E-2</v>
      </c>
      <c r="E35" s="322">
        <f t="shared" si="4"/>
        <v>4.7627458500709929E-2</v>
      </c>
      <c r="F35" s="337">
        <f t="shared" si="3"/>
        <v>14372.656744458043</v>
      </c>
      <c r="G35" s="337">
        <f t="shared" si="3"/>
        <v>12540.209139089531</v>
      </c>
    </row>
    <row r="36" spans="1:7">
      <c r="A36" s="338">
        <f t="shared" si="1"/>
        <v>44012</v>
      </c>
      <c r="B36" s="398">
        <v>64684</v>
      </c>
      <c r="C36" s="356">
        <v>6351.67</v>
      </c>
      <c r="D36" s="322">
        <f t="shared" si="4"/>
        <v>6.1332983296688903E-2</v>
      </c>
      <c r="E36" s="322">
        <f t="shared" si="4"/>
        <v>1.9888211104706066E-2</v>
      </c>
      <c r="F36" s="337">
        <f t="shared" ref="F36:G45" si="5">F35*(1+D36)</f>
        <v>15254.174660494931</v>
      </c>
      <c r="G36" s="337">
        <f t="shared" si="5"/>
        <v>12789.611465744909</v>
      </c>
    </row>
    <row r="37" spans="1:7">
      <c r="A37" s="338">
        <f t="shared" si="1"/>
        <v>44043</v>
      </c>
      <c r="B37" s="398">
        <v>69652</v>
      </c>
      <c r="C37" s="356">
        <v>6709.81</v>
      </c>
      <c r="D37" s="322">
        <f t="shared" si="4"/>
        <v>7.6804155587162137E-2</v>
      </c>
      <c r="E37" s="322">
        <f t="shared" si="4"/>
        <v>5.6385171143966906E-2</v>
      </c>
      <c r="F37" s="337">
        <f t="shared" si="5"/>
        <v>16425.758664473331</v>
      </c>
      <c r="G37" s="337">
        <f t="shared" si="5"/>
        <v>13510.755897105777</v>
      </c>
    </row>
    <row r="38" spans="1:7">
      <c r="A38" s="338">
        <f t="shared" si="1"/>
        <v>44074</v>
      </c>
      <c r="B38" s="398">
        <v>75320</v>
      </c>
      <c r="C38" s="356">
        <v>7192.11</v>
      </c>
      <c r="D38" s="322">
        <f t="shared" ref="D38:E45" si="6">B38/B37-1</f>
        <v>8.1375983460632906E-2</v>
      </c>
      <c r="E38" s="322">
        <f t="shared" si="6"/>
        <v>7.1879829682211405E-2</v>
      </c>
      <c r="F38" s="337">
        <f t="shared" si="5"/>
        <v>17762.420929881861</v>
      </c>
      <c r="G38" s="337">
        <f t="shared" si="5"/>
        <v>14481.906729867673</v>
      </c>
    </row>
    <row r="39" spans="1:7">
      <c r="A39" s="338">
        <f t="shared" si="1"/>
        <v>44104</v>
      </c>
      <c r="B39" s="398">
        <v>74091</v>
      </c>
      <c r="C39" s="356">
        <v>6918.83</v>
      </c>
      <c r="D39" s="322">
        <f t="shared" si="6"/>
        <v>-1.6317047265002604E-2</v>
      </c>
      <c r="E39" s="322">
        <f t="shared" si="6"/>
        <v>-3.7997194147475488E-2</v>
      </c>
      <c r="F39" s="337">
        <f t="shared" si="5"/>
        <v>17472.590668028108</v>
      </c>
      <c r="G39" s="337">
        <f t="shared" si="5"/>
        <v>13931.634908227259</v>
      </c>
    </row>
    <row r="40" spans="1:7">
      <c r="A40" s="338">
        <f t="shared" si="1"/>
        <v>44135</v>
      </c>
      <c r="B40" s="398">
        <v>72532</v>
      </c>
      <c r="C40" s="528">
        <v>6734.84</v>
      </c>
      <c r="D40" s="322">
        <f t="shared" si="6"/>
        <v>-2.1041691973384125E-2</v>
      </c>
      <c r="E40" s="322">
        <f t="shared" si="6"/>
        <v>-2.6592646444557833E-2</v>
      </c>
      <c r="F40" s="337">
        <f t="shared" si="5"/>
        <v>17104.937797214436</v>
      </c>
      <c r="G40" s="337">
        <f t="shared" si="5"/>
        <v>13561.155866718113</v>
      </c>
    </row>
    <row r="41" spans="1:7">
      <c r="A41" s="338">
        <f t="shared" si="1"/>
        <v>44165</v>
      </c>
      <c r="B41" s="398">
        <v>80023</v>
      </c>
      <c r="C41" s="528">
        <v>7472.06</v>
      </c>
      <c r="D41" s="322">
        <f t="shared" si="6"/>
        <v>0.10327855291457566</v>
      </c>
      <c r="E41" s="322">
        <f t="shared" si="6"/>
        <v>0.10946362497104611</v>
      </c>
      <c r="F41" s="337">
        <f t="shared" si="5"/>
        <v>18871.511020604572</v>
      </c>
      <c r="G41" s="337">
        <f t="shared" si="5"/>
        <v>15045.609146686445</v>
      </c>
    </row>
    <row r="42" spans="1:7">
      <c r="A42" s="338">
        <f t="shared" si="1"/>
        <v>44196</v>
      </c>
      <c r="B42" s="398">
        <v>83108</v>
      </c>
      <c r="C42" s="528">
        <v>7759.35</v>
      </c>
      <c r="D42" s="322">
        <f t="shared" si="6"/>
        <v>3.8551416467765609E-2</v>
      </c>
      <c r="E42" s="322">
        <f t="shared" si="6"/>
        <v>3.8448567061827754E-2</v>
      </c>
      <c r="F42" s="337">
        <f t="shared" si="5"/>
        <v>19599.034501335926</v>
      </c>
      <c r="G42" s="337">
        <f t="shared" si="5"/>
        <v>15624.091258948869</v>
      </c>
    </row>
    <row r="43" spans="1:7">
      <c r="A43" s="338">
        <f t="shared" si="1"/>
        <v>44227</v>
      </c>
      <c r="B43" s="398">
        <v>83300</v>
      </c>
      <c r="C43" s="528">
        <v>7681.01</v>
      </c>
      <c r="D43" s="322">
        <f t="shared" si="6"/>
        <v>2.3102469076381471E-3</v>
      </c>
      <c r="E43" s="322">
        <f t="shared" si="6"/>
        <v>-1.009620651214338E-2</v>
      </c>
      <c r="F43" s="337">
        <f t="shared" si="5"/>
        <v>19644.313110185329</v>
      </c>
      <c r="G43" s="337">
        <f t="shared" si="5"/>
        <v>15466.347207033947</v>
      </c>
    </row>
    <row r="44" spans="1:7">
      <c r="A44" s="338">
        <f t="shared" si="1"/>
        <v>44255</v>
      </c>
      <c r="B44" s="398">
        <v>87470</v>
      </c>
      <c r="C44" s="528">
        <v>7892.81</v>
      </c>
      <c r="D44" s="322">
        <f t="shared" si="6"/>
        <v>5.0060024009603854E-2</v>
      </c>
      <c r="E44" s="322">
        <f t="shared" si="6"/>
        <v>2.7574498666190994E-2</v>
      </c>
      <c r="F44" s="337">
        <f t="shared" si="5"/>
        <v>20627.707896133383</v>
      </c>
      <c r="G44" s="337">
        <f t="shared" si="5"/>
        <v>15892.82397746515</v>
      </c>
    </row>
    <row r="45" spans="1:7">
      <c r="A45" s="338">
        <f t="shared" si="1"/>
        <v>44286</v>
      </c>
      <c r="B45" s="398">
        <v>88076</v>
      </c>
      <c r="C45" s="528">
        <v>8238.48</v>
      </c>
      <c r="D45" s="322">
        <f t="shared" si="6"/>
        <v>6.9280896307304385E-3</v>
      </c>
      <c r="E45" s="322">
        <f t="shared" si="6"/>
        <v>4.3795555701961586E-2</v>
      </c>
      <c r="F45" s="337">
        <f t="shared" si="5"/>
        <v>20770.61850531432</v>
      </c>
      <c r="G45" s="337">
        <f t="shared" si="5"/>
        <v>16588.859035231697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C48E6-F5F3-4C03-A797-780B90CE19F3}">
  <dimension ref="A1:AC241"/>
  <sheetViews>
    <sheetView workbookViewId="0">
      <selection sqref="A1:XFD1048576"/>
    </sheetView>
  </sheetViews>
  <sheetFormatPr defaultColWidth="8.85546875" defaultRowHeight="15"/>
  <cols>
    <col min="1" max="1" width="12.140625" bestFit="1" customWidth="1"/>
    <col min="2" max="2" width="24.140625" style="23" bestFit="1" customWidth="1"/>
    <col min="3" max="3" width="12.140625" style="24" bestFit="1" customWidth="1"/>
    <col min="4" max="4" width="11" style="24" bestFit="1" customWidth="1"/>
    <col min="5" max="7" width="11" style="24" customWidth="1"/>
    <col min="8" max="8" width="11" style="24" bestFit="1" customWidth="1"/>
    <col min="9" max="9" width="4" style="174" customWidth="1"/>
    <col min="10" max="10" width="12.42578125" style="505" customWidth="1"/>
    <col min="11" max="14" width="11.5703125" style="4" customWidth="1"/>
    <col min="15" max="15" width="9.42578125" style="16" customWidth="1"/>
    <col min="16" max="16" width="0.7109375" style="13" customWidth="1"/>
    <col min="17" max="17" width="1.42578125" style="22" customWidth="1"/>
    <col min="18" max="20" width="6.7109375" style="20" customWidth="1"/>
    <col min="21" max="21" width="7.5703125" style="19" bestFit="1" customWidth="1"/>
    <col min="22" max="22" width="0.7109375" style="18" customWidth="1"/>
    <col min="23" max="23" width="15.28515625" bestFit="1" customWidth="1"/>
    <col min="27" max="27" width="9.28515625" bestFit="1" customWidth="1"/>
  </cols>
  <sheetData>
    <row r="1" spans="1:29">
      <c r="A1" s="198" t="s">
        <v>75</v>
      </c>
      <c r="J1" s="454"/>
      <c r="K1" s="597" t="s">
        <v>134</v>
      </c>
      <c r="L1" s="597"/>
      <c r="M1" s="597"/>
      <c r="N1" s="597"/>
      <c r="O1" s="598"/>
      <c r="P1" s="94"/>
      <c r="Q1" s="95"/>
      <c r="R1" s="599" t="s">
        <v>184</v>
      </c>
      <c r="S1" s="599"/>
      <c r="T1" s="599"/>
      <c r="U1" s="600"/>
      <c r="V1" s="94"/>
      <c r="X1" s="599" t="s">
        <v>185</v>
      </c>
      <c r="Y1" s="599"/>
      <c r="Z1" s="599"/>
      <c r="AA1" s="600"/>
    </row>
    <row r="2" spans="1:29">
      <c r="C2" s="170"/>
      <c r="D2" s="170" t="s">
        <v>72</v>
      </c>
      <c r="E2" s="455" t="s">
        <v>71</v>
      </c>
      <c r="F2" s="455" t="s">
        <v>186</v>
      </c>
      <c r="G2" s="455" t="s">
        <v>187</v>
      </c>
      <c r="H2" s="172" t="s">
        <v>9</v>
      </c>
      <c r="J2" s="456"/>
      <c r="K2" s="170" t="s">
        <v>72</v>
      </c>
      <c r="L2" s="455" t="s">
        <v>71</v>
      </c>
      <c r="M2" s="455" t="s">
        <v>186</v>
      </c>
      <c r="N2" s="455" t="s">
        <v>187</v>
      </c>
      <c r="O2" s="457" t="s">
        <v>9</v>
      </c>
      <c r="P2" s="458"/>
      <c r="Q2" s="459"/>
      <c r="R2" s="170" t="s">
        <v>72</v>
      </c>
      <c r="S2" s="455" t="s">
        <v>71</v>
      </c>
      <c r="T2" s="455" t="s">
        <v>186</v>
      </c>
      <c r="U2" s="460" t="s">
        <v>9</v>
      </c>
      <c r="X2" s="170" t="s">
        <v>72</v>
      </c>
      <c r="Y2" s="455" t="s">
        <v>71</v>
      </c>
      <c r="Z2" s="455" t="s">
        <v>186</v>
      </c>
      <c r="AA2" s="460" t="s">
        <v>9</v>
      </c>
    </row>
    <row r="3" spans="1:29">
      <c r="B3" s="84" t="s">
        <v>34</v>
      </c>
      <c r="C3" s="558" t="s">
        <v>131</v>
      </c>
      <c r="D3" s="559"/>
      <c r="E3" s="559"/>
      <c r="F3" s="559"/>
      <c r="G3" s="559"/>
      <c r="H3" s="560"/>
      <c r="J3" s="461">
        <v>43024</v>
      </c>
      <c r="K3" s="237">
        <v>10000</v>
      </c>
      <c r="L3" s="237">
        <v>10000</v>
      </c>
      <c r="M3" s="237">
        <v>10000</v>
      </c>
      <c r="N3" s="237">
        <f>M3*(1-0.0475)</f>
        <v>9525</v>
      </c>
      <c r="O3" s="462">
        <f>K3</f>
        <v>10000</v>
      </c>
      <c r="P3" s="91"/>
      <c r="Q3" s="74"/>
      <c r="R3" s="89"/>
      <c r="S3" s="89"/>
      <c r="T3" s="89"/>
      <c r="U3" s="41"/>
      <c r="V3"/>
      <c r="X3" s="463"/>
      <c r="Y3" s="463"/>
      <c r="Z3" s="463"/>
      <c r="AA3" s="463"/>
    </row>
    <row r="4" spans="1:29" s="64" customFormat="1">
      <c r="A4"/>
      <c r="B4" s="84"/>
      <c r="C4" s="601"/>
      <c r="D4" s="602"/>
      <c r="E4" s="602"/>
      <c r="F4" s="602"/>
      <c r="G4" s="602"/>
      <c r="H4" s="602"/>
      <c r="I4" s="174"/>
      <c r="J4" s="464">
        <f>EOMONTH(J3,0)</f>
        <v>43039</v>
      </c>
      <c r="K4" s="465">
        <f>K3*(1+R4)</f>
        <v>10243.31</v>
      </c>
      <c r="L4" s="465">
        <f>L3*(1+S4)</f>
        <v>10255</v>
      </c>
      <c r="M4" s="465">
        <f>M3*(1+T4)</f>
        <v>10273.000000000002</v>
      </c>
      <c r="N4" s="465">
        <f>N3*(1+S4)</f>
        <v>9767.8875000000007</v>
      </c>
      <c r="O4" s="466">
        <f>O3*(1+U4)</f>
        <v>10072.000000000002</v>
      </c>
      <c r="P4" s="91"/>
      <c r="Q4" s="74"/>
      <c r="R4" s="467">
        <v>2.4330999999999881E-2</v>
      </c>
      <c r="S4" s="467">
        <v>2.5499999999999998E-2</v>
      </c>
      <c r="T4" s="467">
        <v>2.7300000000000001E-2</v>
      </c>
      <c r="U4" s="227">
        <v>7.1999999999999998E-3</v>
      </c>
      <c r="V4"/>
      <c r="W4" s="468" t="s">
        <v>188</v>
      </c>
      <c r="X4" s="463">
        <f>K4/MAX(K$3:K4)-1</f>
        <v>0</v>
      </c>
      <c r="Y4" s="463">
        <f>L4/MAX(L$3:L4)-1</f>
        <v>0</v>
      </c>
      <c r="Z4" s="463">
        <f>M4/MAX(M$3:M4)-1</f>
        <v>0</v>
      </c>
      <c r="AA4" s="463">
        <f>O4/MAX(O$3:O4)-1</f>
        <v>0</v>
      </c>
      <c r="AB4"/>
      <c r="AC4"/>
    </row>
    <row r="5" spans="1:29">
      <c r="B5" s="84" t="s">
        <v>32</v>
      </c>
      <c r="C5" s="595">
        <f>'[1]HSU - INPUTS'!C2</f>
        <v>44286</v>
      </c>
      <c r="D5" s="596"/>
      <c r="E5" s="596"/>
      <c r="F5" s="596"/>
      <c r="G5" s="596"/>
      <c r="H5" s="596"/>
      <c r="J5" s="464">
        <f>EOMONTH(J4,1)</f>
        <v>43069</v>
      </c>
      <c r="K5" s="465">
        <f t="shared" ref="K5:M20" si="0">K4*(1+R5)</f>
        <v>10486.619138163051</v>
      </c>
      <c r="L5" s="465">
        <f t="shared" si="0"/>
        <v>10477.933930608557</v>
      </c>
      <c r="M5" s="465">
        <f t="shared" si="0"/>
        <v>10477.959629074561</v>
      </c>
      <c r="N5" s="465">
        <f t="shared" ref="N5:N21" si="1">N4*(1+S5)</f>
        <v>9980.2320689046519</v>
      </c>
      <c r="O5" s="466">
        <f t="shared" ref="O5:O45" si="2">O4*(1+U5)</f>
        <v>10380.903689102226</v>
      </c>
      <c r="P5" s="91"/>
      <c r="Q5" s="74"/>
      <c r="R5" s="467">
        <v>2.3752980058501683E-2</v>
      </c>
      <c r="S5" s="467">
        <v>2.173904735334542E-2</v>
      </c>
      <c r="T5" s="467">
        <v>1.9951292618958449E-2</v>
      </c>
      <c r="U5" s="227">
        <v>3.0669548163445581E-2</v>
      </c>
      <c r="V5"/>
      <c r="X5" s="463">
        <f>K5/MAX(K$3:K5)-1</f>
        <v>0</v>
      </c>
      <c r="Y5" s="463">
        <f>L5/MAX(L$3:L5)-1</f>
        <v>0</v>
      </c>
      <c r="Z5" s="463">
        <f>M5/MAX(M$3:M5)-1</f>
        <v>0</v>
      </c>
      <c r="AA5" s="463">
        <f>O5/MAX(O$3:O5)-1</f>
        <v>0</v>
      </c>
    </row>
    <row r="6" spans="1:29">
      <c r="A6" s="554" t="s">
        <v>76</v>
      </c>
      <c r="B6" s="85" t="s">
        <v>31</v>
      </c>
      <c r="C6" s="596">
        <v>0</v>
      </c>
      <c r="D6" s="596"/>
      <c r="E6" s="596"/>
      <c r="F6" s="596"/>
      <c r="G6" s="596"/>
      <c r="H6" s="596"/>
      <c r="J6" s="464">
        <f>EOMONTH(J5,1)</f>
        <v>43100</v>
      </c>
      <c r="K6" s="465">
        <f t="shared" si="0"/>
        <v>10545.164736252589</v>
      </c>
      <c r="L6" s="465">
        <f t="shared" si="0"/>
        <v>10519.827735988047</v>
      </c>
      <c r="M6" s="465">
        <f t="shared" si="0"/>
        <v>10547.24175721244</v>
      </c>
      <c r="N6" s="465">
        <f t="shared" si="1"/>
        <v>10020.135918528615</v>
      </c>
      <c r="O6" s="466">
        <f t="shared" si="2"/>
        <v>10496.322237171713</v>
      </c>
      <c r="P6" s="91"/>
      <c r="Q6" s="74"/>
      <c r="R6" s="467">
        <v>5.5828858966069372E-3</v>
      </c>
      <c r="S6" s="467">
        <v>3.9982887520513266E-3</v>
      </c>
      <c r="T6" s="467">
        <v>6.6121774267609013E-3</v>
      </c>
      <c r="U6" s="227">
        <v>1.1118352652732089E-2</v>
      </c>
      <c r="V6"/>
      <c r="X6" s="463">
        <f>K6/MAX(K$3:K6)-1</f>
        <v>0</v>
      </c>
      <c r="Y6" s="463">
        <f>L6/MAX(L$3:L6)-1</f>
        <v>0</v>
      </c>
      <c r="Z6" s="463">
        <f>M6/MAX(M$3:M6)-1</f>
        <v>0</v>
      </c>
      <c r="AA6" s="463">
        <f>O6/MAX(O$3:O6)-1</f>
        <v>0</v>
      </c>
    </row>
    <row r="7" spans="1:29" s="64" customFormat="1">
      <c r="A7" s="554"/>
      <c r="B7" s="84" t="s">
        <v>30</v>
      </c>
      <c r="C7" s="603">
        <f>'[1]HSU - DATA'!C8</f>
        <v>1.7699999999999999E-4</v>
      </c>
      <c r="D7" s="603">
        <v>2.2002000000000001E-2</v>
      </c>
      <c r="E7" s="603"/>
      <c r="F7" s="603"/>
      <c r="G7" s="603"/>
      <c r="H7" s="603">
        <v>2.2002000000000001E-2</v>
      </c>
      <c r="I7" s="174"/>
      <c r="J7" s="464">
        <f>EOMONTH(J6,1)</f>
        <v>43131</v>
      </c>
      <c r="K7" s="465">
        <f t="shared" si="0"/>
        <v>11270.335394594853</v>
      </c>
      <c r="L7" s="465">
        <f t="shared" si="0"/>
        <v>11243.863312383795</v>
      </c>
      <c r="M7" s="465">
        <f t="shared" si="0"/>
        <v>11246.798801049083</v>
      </c>
      <c r="N7" s="465">
        <f t="shared" si="1"/>
        <v>10709.779805045566</v>
      </c>
      <c r="O7" s="466">
        <f t="shared" si="2"/>
        <v>11097.275929972437</v>
      </c>
      <c r="P7" s="91"/>
      <c r="Q7" s="74"/>
      <c r="R7" s="467">
        <v>6.8768072996455265E-2</v>
      </c>
      <c r="S7" s="467">
        <v>6.882580157837026E-2</v>
      </c>
      <c r="T7" s="467">
        <v>6.6326065140041912E-2</v>
      </c>
      <c r="U7" s="227">
        <v>5.7253738902232287E-2</v>
      </c>
      <c r="V7"/>
      <c r="W7"/>
      <c r="X7" s="463">
        <f>K7/MAX(K$3:K7)-1</f>
        <v>0</v>
      </c>
      <c r="Y7" s="463">
        <f>L7/MAX(L$3:L7)-1</f>
        <v>0</v>
      </c>
      <c r="Z7" s="463">
        <f>M7/MAX(M$3:M7)-1</f>
        <v>0</v>
      </c>
      <c r="AA7" s="463">
        <f>O7/MAX(O$3:O7)-1</f>
        <v>0</v>
      </c>
      <c r="AB7"/>
      <c r="AC7"/>
    </row>
    <row r="8" spans="1:29">
      <c r="A8" s="197"/>
      <c r="B8" s="75" t="s">
        <v>29</v>
      </c>
      <c r="C8" s="197">
        <f>COUNTA(J5:J46)+10/22</f>
        <v>41.454545454545453</v>
      </c>
      <c r="D8" s="197">
        <f>C8</f>
        <v>41.454545454545453</v>
      </c>
      <c r="E8" s="197">
        <f t="shared" ref="E8:G8" si="3">D8</f>
        <v>41.454545454545453</v>
      </c>
      <c r="F8" s="197">
        <f t="shared" si="3"/>
        <v>41.454545454545453</v>
      </c>
      <c r="G8" s="197">
        <f t="shared" si="3"/>
        <v>41.454545454545453</v>
      </c>
      <c r="H8" s="197">
        <f>D8</f>
        <v>41.454545454545453</v>
      </c>
      <c r="J8" s="464">
        <f t="shared" ref="J8:J45" si="4">EOMONTH(J7,1)</f>
        <v>43159</v>
      </c>
      <c r="K8" s="465">
        <f t="shared" si="0"/>
        <v>11058.826008481723</v>
      </c>
      <c r="L8" s="465">
        <f t="shared" si="0"/>
        <v>11030.911095914362</v>
      </c>
      <c r="M8" s="465">
        <f t="shared" si="0"/>
        <v>11060.121955788685</v>
      </c>
      <c r="N8" s="465">
        <f t="shared" si="1"/>
        <v>10506.942818858432</v>
      </c>
      <c r="O8" s="466">
        <f t="shared" si="2"/>
        <v>10688.277055515466</v>
      </c>
      <c r="P8" s="91"/>
      <c r="Q8" s="74"/>
      <c r="R8" s="469">
        <v>-1.8766911427903654E-2</v>
      </c>
      <c r="S8" s="469">
        <v>-1.893941704493074E-2</v>
      </c>
      <c r="T8" s="469">
        <v>-1.6598220396988328E-2</v>
      </c>
      <c r="U8" s="470">
        <v>-3.6855790289246793E-2</v>
      </c>
      <c r="V8"/>
      <c r="X8" s="463">
        <f>K8/MAX(K$3:K8)-1</f>
        <v>-1.8766911427903765E-2</v>
      </c>
      <c r="Y8" s="463">
        <f>L8/MAX(L$3:L8)-1</f>
        <v>-1.893941704493074E-2</v>
      </c>
      <c r="Z8" s="463">
        <f>M8/MAX(M$3:M8)-1</f>
        <v>-1.6598220396988439E-2</v>
      </c>
      <c r="AA8" s="463">
        <f>O8/MAX(O$3:O8)-1</f>
        <v>-3.6855790289246904E-2</v>
      </c>
    </row>
    <row r="9" spans="1:29">
      <c r="A9" s="197" t="s">
        <v>75</v>
      </c>
      <c r="B9" s="75" t="s">
        <v>28</v>
      </c>
      <c r="C9" s="471"/>
      <c r="D9" s="471"/>
      <c r="E9" s="471"/>
      <c r="F9" s="471"/>
      <c r="G9" s="471"/>
      <c r="H9" s="471"/>
      <c r="J9" s="464">
        <f t="shared" si="4"/>
        <v>43190</v>
      </c>
      <c r="K9" s="465">
        <f t="shared" si="0"/>
        <v>10756.674122365717</v>
      </c>
      <c r="L9" s="465">
        <f t="shared" si="0"/>
        <v>10732.779952457478</v>
      </c>
      <c r="M9" s="465">
        <f t="shared" si="0"/>
        <v>10733.918602472837</v>
      </c>
      <c r="N9" s="465">
        <f t="shared" si="1"/>
        <v>10222.972904715751</v>
      </c>
      <c r="O9" s="466">
        <f t="shared" si="2"/>
        <v>10416.644778220047</v>
      </c>
      <c r="P9" s="91"/>
      <c r="Q9" s="74"/>
      <c r="R9" s="467">
        <v>-2.7322238896268614E-2</v>
      </c>
      <c r="S9" s="467">
        <v>-2.7026882989502621E-2</v>
      </c>
      <c r="T9" s="467">
        <v>-2.9493648860274946E-2</v>
      </c>
      <c r="U9" s="227">
        <v>-2.5414037817746205E-2</v>
      </c>
      <c r="V9"/>
      <c r="X9" s="463">
        <f>K9/MAX(K$3:K9)-1</f>
        <v>-4.5576396286793996E-2</v>
      </c>
      <c r="Y9" s="463">
        <f>L9/MAX(L$3:L9)-1</f>
        <v>-4.5454426626070688E-2</v>
      </c>
      <c r="Z9" s="463">
        <f>M9/MAX(M$3:M9)-1</f>
        <v>-4.5602327173169033E-2</v>
      </c>
      <c r="AA9" s="463">
        <f>O9/MAX(O$3:O9)-1</f>
        <v>-6.1333173658779216E-2</v>
      </c>
    </row>
    <row r="10" spans="1:29" s="64" customFormat="1">
      <c r="A10" s="197"/>
      <c r="B10" s="75" t="s">
        <v>27</v>
      </c>
      <c r="C10" s="472"/>
      <c r="D10" s="473">
        <f>(D11/10000)^(12/D8)-1</f>
        <v>0.23565451530362869</v>
      </c>
      <c r="E10" s="473">
        <f t="shared" ref="E10:F10" si="5">(E11/10000)^(12/E8)-1</f>
        <v>0.23244741604729868</v>
      </c>
      <c r="F10" s="473">
        <f t="shared" si="5"/>
        <v>0.22440937162971508</v>
      </c>
      <c r="G10" s="473">
        <f>(G11/10000)^(12/G8)-1</f>
        <v>0.21520729442309583</v>
      </c>
      <c r="H10" s="473">
        <f>(H11/10000)^(12/H8)-1</f>
        <v>0.15779347305394054</v>
      </c>
      <c r="I10" s="174"/>
      <c r="J10" s="464">
        <f t="shared" si="4"/>
        <v>43220</v>
      </c>
      <c r="K10" s="465">
        <f t="shared" si="0"/>
        <v>10937.96619736822</v>
      </c>
      <c r="L10" s="465">
        <f t="shared" si="0"/>
        <v>10945.729719426508</v>
      </c>
      <c r="M10" s="465">
        <f t="shared" si="0"/>
        <v>10920.595447733233</v>
      </c>
      <c r="N10" s="465">
        <f t="shared" si="1"/>
        <v>10425.807557753751</v>
      </c>
      <c r="O10" s="466">
        <f t="shared" si="2"/>
        <v>10456.614390557439</v>
      </c>
      <c r="P10" s="91"/>
      <c r="Q10" s="74"/>
      <c r="R10" s="467">
        <v>1.6853915340388825E-2</v>
      </c>
      <c r="S10" s="467">
        <v>1.9841063350998001E-2</v>
      </c>
      <c r="T10" s="467">
        <v>1.7391304347825987E-2</v>
      </c>
      <c r="U10" s="227">
        <v>3.8370908472336041E-3</v>
      </c>
      <c r="V10"/>
      <c r="W10"/>
      <c r="X10" s="463">
        <f>K10/MAX(K$3:K10)-1</f>
        <v>-2.9490621670942851E-2</v>
      </c>
      <c r="Y10" s="463">
        <f>L10/MAX(L$3:L10)-1</f>
        <v>-2.651522743334378E-2</v>
      </c>
      <c r="Z10" s="463">
        <f>M10/MAX(M$3:M10)-1</f>
        <v>-2.9004106776180816E-2</v>
      </c>
      <c r="AA10" s="463">
        <f>O10/MAX(O$3:O10)-1</f>
        <v>-5.7731423770823409E-2</v>
      </c>
      <c r="AB10"/>
      <c r="AC10"/>
    </row>
    <row r="11" spans="1:29">
      <c r="A11" s="197"/>
      <c r="B11" s="75" t="s">
        <v>189</v>
      </c>
      <c r="C11" s="472"/>
      <c r="D11" s="474">
        <f>VLOOKUP($C$5,J:O,2,0)</f>
        <v>20771.247119171272</v>
      </c>
      <c r="E11" s="474">
        <f>VLOOKUP($C$5,J:O,3,0)</f>
        <v>20585.601380414701</v>
      </c>
      <c r="F11" s="474">
        <f>VLOOKUP($C$5,J:O,4,0)</f>
        <v>20125.49597227425</v>
      </c>
      <c r="G11" s="474">
        <f>VLOOKUP($C$5,J:O,5,0)</f>
        <v>19607.785314845012</v>
      </c>
      <c r="H11" s="474">
        <f>VLOOKUP($C$5,J:P,6,0)</f>
        <v>16588.859035231697</v>
      </c>
      <c r="J11" s="464">
        <f t="shared" si="4"/>
        <v>43251</v>
      </c>
      <c r="K11" s="465">
        <f t="shared" si="0"/>
        <v>11240.118083484229</v>
      </c>
      <c r="L11" s="465">
        <f t="shared" si="0"/>
        <v>11201.273848890069</v>
      </c>
      <c r="M11" s="465">
        <f t="shared" si="0"/>
        <v>11200.610715623827</v>
      </c>
      <c r="N11" s="465">
        <f t="shared" si="1"/>
        <v>10669.213341067792</v>
      </c>
      <c r="O11" s="466">
        <f t="shared" si="2"/>
        <v>10708.433016195431</v>
      </c>
      <c r="P11" s="91"/>
      <c r="Q11" s="74"/>
      <c r="R11" s="467">
        <v>2.7624137857430009E-2</v>
      </c>
      <c r="S11" s="467">
        <v>2.3346468076040683E-2</v>
      </c>
      <c r="T11" s="467">
        <v>2.564102564102555E-2</v>
      </c>
      <c r="U11" s="227">
        <v>2.4082233142822096E-2</v>
      </c>
      <c r="V11"/>
      <c r="X11" s="463">
        <f>K11/MAX(K$3:K11)-1</f>
        <v>-2.6811368120522872E-3</v>
      </c>
      <c r="Y11" s="463">
        <f>L11/MAX(L$3:L11)-1</f>
        <v>-3.7877962681046595E-3</v>
      </c>
      <c r="Z11" s="463">
        <f>M11/MAX(M$3:M11)-1</f>
        <v>-4.1067761806984349E-3</v>
      </c>
      <c r="AA11" s="463">
        <f>O11/MAX(O$3:O11)-1</f>
        <v>-3.5039492234917424E-2</v>
      </c>
    </row>
    <row r="12" spans="1:29">
      <c r="A12" s="197" t="s">
        <v>75</v>
      </c>
      <c r="B12" s="75" t="s">
        <v>26</v>
      </c>
      <c r="C12" s="472"/>
      <c r="D12" s="473">
        <f>D11/10000-1</f>
        <v>1.077124711917127</v>
      </c>
      <c r="E12" s="473">
        <f t="shared" ref="E12:G12" si="6">E11/10000-1</f>
        <v>1.0585601380414702</v>
      </c>
      <c r="F12" s="473">
        <f t="shared" si="6"/>
        <v>1.0125495972274248</v>
      </c>
      <c r="G12" s="473">
        <f t="shared" si="6"/>
        <v>0.96077853148450121</v>
      </c>
      <c r="H12" s="473">
        <f>H11/10000-1</f>
        <v>0.65888590352316978</v>
      </c>
      <c r="J12" s="464">
        <f t="shared" si="4"/>
        <v>43281</v>
      </c>
      <c r="K12" s="465">
        <f t="shared" si="0"/>
        <v>11391.195205708358</v>
      </c>
      <c r="L12" s="465">
        <f t="shared" si="0"/>
        <v>11371.634152365375</v>
      </c>
      <c r="M12" s="465">
        <f t="shared" si="0"/>
        <v>11340.137223679278</v>
      </c>
      <c r="N12" s="465">
        <f t="shared" si="1"/>
        <v>10831.481530128021</v>
      </c>
      <c r="O12" s="466">
        <f t="shared" si="2"/>
        <v>10774.337570946202</v>
      </c>
      <c r="P12" s="91"/>
      <c r="Q12" s="74"/>
      <c r="R12" s="467">
        <v>1.3440883903712342E-2</v>
      </c>
      <c r="S12" s="467">
        <v>1.5209011561857944E-2</v>
      </c>
      <c r="T12" s="467">
        <v>1.2457044673539475E-2</v>
      </c>
      <c r="U12" s="227">
        <v>6.154453658261394E-3</v>
      </c>
      <c r="V12"/>
      <c r="X12" s="463">
        <f>K12/MAX(K$3:K12)-1</f>
        <v>0</v>
      </c>
      <c r="Y12" s="463">
        <f>L12/MAX(L$3:L12)-1</f>
        <v>0</v>
      </c>
      <c r="Z12" s="463">
        <f>M12/MAX(M$3:M12)-1</f>
        <v>0</v>
      </c>
      <c r="AA12" s="463">
        <f>O12/MAX(O$3:O12)-1</f>
        <v>-2.9100687507824907E-2</v>
      </c>
    </row>
    <row r="13" spans="1:29">
      <c r="A13" s="197" t="s">
        <v>75</v>
      </c>
      <c r="B13" s="75" t="s">
        <v>190</v>
      </c>
      <c r="C13" s="471"/>
      <c r="D13" s="471">
        <f>STDEV(R4:R46)*SQRT(12)</f>
        <v>0.16430967701134536</v>
      </c>
      <c r="E13" s="471">
        <f>STDEV(S4:S46)*SQRT(12)</f>
        <v>0.16423996537198615</v>
      </c>
      <c r="F13" s="471">
        <f>STDEV(T4:T46)*SQRT(12)</f>
        <v>0.16397947090457068</v>
      </c>
      <c r="G13" s="471"/>
      <c r="H13" s="471">
        <f>STDEV(U4:U46)*SQRT(12)</f>
        <v>0.17536660341628391</v>
      </c>
      <c r="J13" s="464">
        <f t="shared" si="4"/>
        <v>43312</v>
      </c>
      <c r="K13" s="465">
        <f t="shared" si="0"/>
        <v>11602.704591821484</v>
      </c>
      <c r="L13" s="465">
        <f t="shared" si="0"/>
        <v>11584.586368834807</v>
      </c>
      <c r="M13" s="465">
        <f t="shared" si="0"/>
        <v>11526.814068939675</v>
      </c>
      <c r="N13" s="465">
        <f t="shared" si="1"/>
        <v>11034.318516315156</v>
      </c>
      <c r="O13" s="466">
        <f t="shared" si="2"/>
        <v>11175.302251285982</v>
      </c>
      <c r="P13" s="91"/>
      <c r="Q13" s="74"/>
      <c r="R13" s="467">
        <v>1.8567795766254225E-2</v>
      </c>
      <c r="S13" s="467">
        <v>1.8726615156286597E-2</v>
      </c>
      <c r="T13" s="467">
        <v>1.6461603733559649E-2</v>
      </c>
      <c r="U13" s="227">
        <v>3.7214787238615266E-2</v>
      </c>
      <c r="V13"/>
      <c r="X13" s="463">
        <f>K13/MAX(K$3:K13)-1</f>
        <v>0</v>
      </c>
      <c r="Y13" s="463">
        <f>L13/MAX(L$3:L13)-1</f>
        <v>0</v>
      </c>
      <c r="Z13" s="463">
        <f>M13/MAX(M$3:M13)-1</f>
        <v>0</v>
      </c>
      <c r="AA13" s="463">
        <f>O13/MAX(O$3:O13)-1</f>
        <v>0</v>
      </c>
    </row>
    <row r="14" spans="1:29" s="64" customFormat="1">
      <c r="A14" s="197" t="s">
        <v>75</v>
      </c>
      <c r="B14" s="75" t="s">
        <v>178</v>
      </c>
      <c r="C14" s="471"/>
      <c r="D14" s="471"/>
      <c r="E14" s="471"/>
      <c r="F14" s="471"/>
      <c r="G14" s="471"/>
      <c r="H14" s="471"/>
      <c r="I14" s="174"/>
      <c r="J14" s="464">
        <f t="shared" si="4"/>
        <v>43343</v>
      </c>
      <c r="K14" s="465">
        <f t="shared" si="0"/>
        <v>12116.36586405062</v>
      </c>
      <c r="L14" s="465">
        <f t="shared" si="0"/>
        <v>12095.672178261528</v>
      </c>
      <c r="M14" s="465">
        <f t="shared" si="0"/>
        <v>12040.656519295615</v>
      </c>
      <c r="N14" s="465">
        <f t="shared" si="1"/>
        <v>11521.127749794106</v>
      </c>
      <c r="O14" s="466">
        <f t="shared" si="2"/>
        <v>11539.438507965771</v>
      </c>
      <c r="P14" s="91"/>
      <c r="Q14" s="74"/>
      <c r="R14" s="467">
        <v>4.4270822217709949E-2</v>
      </c>
      <c r="S14" s="467">
        <v>4.4117743452770863E-2</v>
      </c>
      <c r="T14" s="467">
        <v>4.4578011520160388E-2</v>
      </c>
      <c r="U14" s="227">
        <v>3.2584018623557753E-2</v>
      </c>
      <c r="V14"/>
      <c r="W14"/>
      <c r="X14" s="463">
        <f>K14/MAX(K$3:K14)-1</f>
        <v>0</v>
      </c>
      <c r="Y14" s="463">
        <f>L14/MAX(L$3:L14)-1</f>
        <v>0</v>
      </c>
      <c r="Z14" s="463">
        <f>M14/MAX(M$3:M14)-1</f>
        <v>0</v>
      </c>
      <c r="AA14" s="463">
        <f>O14/MAX(O$3:O14)-1</f>
        <v>0</v>
      </c>
      <c r="AB14"/>
      <c r="AC14"/>
    </row>
    <row r="15" spans="1:29">
      <c r="A15" s="197" t="s">
        <v>75</v>
      </c>
      <c r="B15" s="75" t="s">
        <v>177</v>
      </c>
      <c r="C15" s="472"/>
      <c r="D15" s="472"/>
      <c r="E15" s="472"/>
      <c r="F15" s="472"/>
      <c r="G15" s="472"/>
      <c r="H15" s="472"/>
      <c r="J15" s="464">
        <f t="shared" si="4"/>
        <v>43373</v>
      </c>
      <c r="K15" s="465">
        <f t="shared" si="0"/>
        <v>12200.968675162974</v>
      </c>
      <c r="L15" s="465">
        <f t="shared" si="0"/>
        <v>12172.334192350394</v>
      </c>
      <c r="M15" s="465">
        <f t="shared" si="0"/>
        <v>12137.843949044585</v>
      </c>
      <c r="N15" s="465">
        <f t="shared" si="1"/>
        <v>11594.148318213751</v>
      </c>
      <c r="O15" s="466">
        <f t="shared" si="2"/>
        <v>11605.121568643137</v>
      </c>
      <c r="P15" s="91"/>
      <c r="Q15" s="74"/>
      <c r="R15" s="467">
        <v>6.9825236429490456E-3</v>
      </c>
      <c r="S15" s="467">
        <v>6.3379705533557207E-3</v>
      </c>
      <c r="T15" s="467">
        <v>8.071605530248549E-3</v>
      </c>
      <c r="U15" s="227">
        <v>5.6920499755706011E-3</v>
      </c>
      <c r="V15"/>
      <c r="X15" s="463">
        <f>K15/MAX(K$3:K15)-1</f>
        <v>0</v>
      </c>
      <c r="Y15" s="463">
        <f>L15/MAX(L$3:L15)-1</f>
        <v>0</v>
      </c>
      <c r="Z15" s="463">
        <f>M15/MAX(M$3:M15)-1</f>
        <v>0</v>
      </c>
      <c r="AA15" s="463">
        <f>O15/MAX(O$3:O15)-1</f>
        <v>0</v>
      </c>
    </row>
    <row r="16" spans="1:29">
      <c r="A16" s="197"/>
      <c r="B16" s="75" t="s">
        <v>191</v>
      </c>
      <c r="C16" s="472"/>
      <c r="D16" s="472"/>
      <c r="E16" s="472"/>
      <c r="F16" s="472"/>
      <c r="G16" s="472"/>
      <c r="H16" s="472"/>
      <c r="J16" s="464">
        <f t="shared" si="4"/>
        <v>43404</v>
      </c>
      <c r="K16" s="465">
        <f t="shared" si="0"/>
        <v>11327.744276540219</v>
      </c>
      <c r="L16" s="465">
        <f t="shared" si="0"/>
        <v>11294.972138276509</v>
      </c>
      <c r="M16" s="465">
        <f t="shared" si="0"/>
        <v>11261.232577744473</v>
      </c>
      <c r="N16" s="465">
        <f t="shared" si="1"/>
        <v>10758.460961708375</v>
      </c>
      <c r="O16" s="466">
        <f t="shared" si="2"/>
        <v>10811.911020125834</v>
      </c>
      <c r="P16" s="91"/>
      <c r="Q16" s="74"/>
      <c r="R16" s="467">
        <v>-7.157008774232354E-2</v>
      </c>
      <c r="S16" s="467">
        <v>-7.207837381143023E-2</v>
      </c>
      <c r="T16" s="467">
        <v>-7.2221341366735414E-2</v>
      </c>
      <c r="U16" s="227">
        <v>-6.8350042162466096E-2</v>
      </c>
      <c r="V16"/>
      <c r="X16" s="463">
        <f>K16/MAX(K$3:K16)-1</f>
        <v>-7.157008774232354E-2</v>
      </c>
      <c r="Y16" s="463">
        <f>L16/MAX(L$3:L16)-1</f>
        <v>-7.207837381143023E-2</v>
      </c>
      <c r="Z16" s="463">
        <f>M16/MAX(M$3:M16)-1</f>
        <v>-7.2221341366735414E-2</v>
      </c>
      <c r="AA16" s="463">
        <f>O16/MAX(O$3:O16)-1</f>
        <v>-6.8350042162466096E-2</v>
      </c>
    </row>
    <row r="17" spans="1:29" s="40" customFormat="1" ht="15.75" thickBot="1">
      <c r="A17" s="197" t="s">
        <v>75</v>
      </c>
      <c r="B17" s="75" t="s">
        <v>176</v>
      </c>
      <c r="C17" s="472"/>
      <c r="D17" s="472">
        <f>D47/D42-1</f>
        <v>0.78537257763723378</v>
      </c>
      <c r="E17" s="472">
        <f t="shared" ref="E17:F17" si="7">E47/E42-1</f>
        <v>0.78035759681382988</v>
      </c>
      <c r="F17" s="472">
        <f t="shared" si="7"/>
        <v>0.76766396213657861</v>
      </c>
      <c r="G17" s="472"/>
      <c r="H17" s="472">
        <f>H47/H42-1</f>
        <v>0.56351628330676373</v>
      </c>
      <c r="I17" s="174"/>
      <c r="J17" s="464">
        <f t="shared" si="4"/>
        <v>43434</v>
      </c>
      <c r="K17" s="465">
        <f t="shared" si="0"/>
        <v>11197.816677928055</v>
      </c>
      <c r="L17" s="465">
        <f t="shared" si="0"/>
        <v>11162.941617095436</v>
      </c>
      <c r="M17" s="465">
        <f t="shared" si="0"/>
        <v>11125.555076807792</v>
      </c>
      <c r="N17" s="465">
        <f t="shared" si="1"/>
        <v>10632.701890283402</v>
      </c>
      <c r="O17" s="466">
        <f t="shared" si="2"/>
        <v>11032.237215690435</v>
      </c>
      <c r="P17" s="91"/>
      <c r="Q17" s="74"/>
      <c r="R17" s="467">
        <v>-1.1469856260901357E-2</v>
      </c>
      <c r="S17" s="467">
        <v>-1.1689318004924232E-2</v>
      </c>
      <c r="T17" s="467">
        <v>-1.2048192771084376E-2</v>
      </c>
      <c r="U17" s="227">
        <v>2.0378099223576251E-2</v>
      </c>
      <c r="V17"/>
      <c r="W17"/>
      <c r="X17" s="463">
        <f>K17/MAX(K$3:K17)-1</f>
        <v>-8.2219045384240408E-2</v>
      </c>
      <c r="Y17" s="463">
        <f>L17/MAX(L$3:L17)-1</f>
        <v>-8.2925144783594806E-2</v>
      </c>
      <c r="Z17" s="463">
        <f>M17/MAX(M$3:M17)-1</f>
        <v>-8.3399397494847038E-2</v>
      </c>
      <c r="AA17" s="463">
        <f>O17/MAX(O$3:O17)-1</f>
        <v>-4.9364786880012224E-2</v>
      </c>
      <c r="AB17"/>
      <c r="AC17"/>
    </row>
    <row r="18" spans="1:29">
      <c r="A18" s="197" t="s">
        <v>75</v>
      </c>
      <c r="B18" s="75" t="s">
        <v>82</v>
      </c>
      <c r="C18" s="472"/>
      <c r="D18" s="472">
        <f>D47/D46-1</f>
        <v>5.9777638735139638E-2</v>
      </c>
      <c r="E18" s="472">
        <f t="shared" ref="E18:F18" si="8">E47/E46-1</f>
        <v>5.893174401169321E-2</v>
      </c>
      <c r="F18" s="472">
        <f t="shared" si="8"/>
        <v>5.72208461810646E-2</v>
      </c>
      <c r="G18" s="472"/>
      <c r="H18" s="472">
        <f>H47/H46-1</f>
        <v>6.1748728952811582E-2</v>
      </c>
      <c r="J18" s="464">
        <f t="shared" si="4"/>
        <v>43465</v>
      </c>
      <c r="K18" s="465">
        <f t="shared" si="0"/>
        <v>10620.850693130238</v>
      </c>
      <c r="L18" s="465">
        <f t="shared" si="0"/>
        <v>10586.118565373834</v>
      </c>
      <c r="M18" s="465">
        <f t="shared" si="0"/>
        <v>10544.355001873359</v>
      </c>
      <c r="N18" s="465">
        <f t="shared" si="1"/>
        <v>10083.277933518577</v>
      </c>
      <c r="O18" s="466">
        <f t="shared" si="2"/>
        <v>10036.138095933056</v>
      </c>
      <c r="P18" s="91"/>
      <c r="Q18" s="74"/>
      <c r="R18" s="467">
        <v>-5.1524864301008777E-2</v>
      </c>
      <c r="S18" s="467">
        <v>-5.1673033104305488E-2</v>
      </c>
      <c r="T18" s="467">
        <v>-5.2240096869053843E-2</v>
      </c>
      <c r="U18" s="227">
        <v>-9.028985692409619E-2</v>
      </c>
      <c r="V18"/>
      <c r="X18" s="463">
        <f>K18/MAX(K$3:K18)-1</f>
        <v>-0.12950758452886768</v>
      </c>
      <c r="Y18" s="463">
        <f>L18/MAX(L$3:L18)-1</f>
        <v>-0.13031318413631832</v>
      </c>
      <c r="Z18" s="463">
        <f>M18/MAX(M$3:M18)-1</f>
        <v>-0.13128270175994938</v>
      </c>
      <c r="AA18" s="463">
        <f>O18/MAX(O$3:O18)-1</f>
        <v>-0.13519750425962362</v>
      </c>
    </row>
    <row r="19" spans="1:29">
      <c r="A19" s="197" t="s">
        <v>75</v>
      </c>
      <c r="B19" s="75" t="s">
        <v>15</v>
      </c>
      <c r="C19" s="475"/>
      <c r="D19" s="476">
        <f>(D10-C7)/D13</f>
        <v>1.4331323607152442</v>
      </c>
      <c r="E19" s="476" t="s">
        <v>192</v>
      </c>
      <c r="F19" s="476" t="s">
        <v>192</v>
      </c>
      <c r="G19" s="476"/>
      <c r="H19" s="476">
        <f>(H10-D7)/H13</f>
        <v>0.77432915052588303</v>
      </c>
      <c r="J19" s="464">
        <f t="shared" si="4"/>
        <v>43496</v>
      </c>
      <c r="K19" s="465">
        <f t="shared" si="0"/>
        <v>11145.681026892187</v>
      </c>
      <c r="L19" s="465">
        <f t="shared" si="0"/>
        <v>11106.603107843943</v>
      </c>
      <c r="M19" s="465">
        <f t="shared" si="0"/>
        <v>11039.914668415133</v>
      </c>
      <c r="N19" s="465">
        <f t="shared" si="1"/>
        <v>10579.039460221356</v>
      </c>
      <c r="O19" s="466">
        <f t="shared" si="2"/>
        <v>10840.383076470958</v>
      </c>
      <c r="P19" s="91"/>
      <c r="Q19" s="74"/>
      <c r="R19" s="467">
        <v>4.9415093849442648E-2</v>
      </c>
      <c r="S19" s="467">
        <v>4.9166702531800777E-2</v>
      </c>
      <c r="T19" s="467">
        <v>4.6997627304252498E-2</v>
      </c>
      <c r="U19" s="227">
        <v>8.0134905762586639E-2</v>
      </c>
      <c r="V19"/>
      <c r="X19" s="463">
        <f>K19/MAX(K$3:K19)-1</f>
        <v>-8.6492120123133676E-2</v>
      </c>
      <c r="Y19" s="463">
        <f>L19/MAX(L$3:L19)-1</f>
        <v>-8.7553551164919696E-2</v>
      </c>
      <c r="Z19" s="463">
        <f>M19/MAX(M$3:M19)-1</f>
        <v>-9.0455049944506372E-2</v>
      </c>
      <c r="AA19" s="463">
        <f>O19/MAX(O$3:O19)-1</f>
        <v>-6.5896637760218812E-2</v>
      </c>
    </row>
    <row r="20" spans="1:29" s="64" customFormat="1">
      <c r="A20" s="197" t="s">
        <v>75</v>
      </c>
      <c r="B20" s="75" t="s">
        <v>193</v>
      </c>
      <c r="C20" s="475"/>
      <c r="D20" s="477">
        <f>COVAR(R4:R46,U4:U46)/VAR(U4:U46)</f>
        <v>0.85539002514233098</v>
      </c>
      <c r="E20" s="476" t="s">
        <v>192</v>
      </c>
      <c r="F20" s="476" t="s">
        <v>192</v>
      </c>
      <c r="G20" s="476"/>
      <c r="H20" s="478">
        <v>1</v>
      </c>
      <c r="I20" s="174"/>
      <c r="J20" s="464">
        <f t="shared" si="4"/>
        <v>43524</v>
      </c>
      <c r="K20" s="465">
        <f t="shared" si="0"/>
        <v>11456.233292480298</v>
      </c>
      <c r="L20" s="465">
        <f t="shared" si="0"/>
        <v>11415.362633546139</v>
      </c>
      <c r="M20" s="465">
        <f t="shared" si="0"/>
        <v>11335.325964780812</v>
      </c>
      <c r="N20" s="465">
        <f t="shared" si="1"/>
        <v>10873.132908452699</v>
      </c>
      <c r="O20" s="466">
        <f t="shared" si="2"/>
        <v>11188.450944916369</v>
      </c>
      <c r="P20" s="91"/>
      <c r="Q20" s="74"/>
      <c r="R20" s="467">
        <v>2.7863013918917323E-2</v>
      </c>
      <c r="S20" s="467">
        <v>2.7799636189766996E-2</v>
      </c>
      <c r="T20" s="467">
        <v>2.6758476422905852E-2</v>
      </c>
      <c r="U20" s="227">
        <v>3.2108447274422636E-2</v>
      </c>
      <c r="V20"/>
      <c r="W20" s="322"/>
      <c r="X20" s="463">
        <f>K20/MAX(K$3:K20)-1</f>
        <v>-6.1039037351083847E-2</v>
      </c>
      <c r="Y20" s="463">
        <f>L20/MAX(L$3:L20)-1</f>
        <v>-6.218787184465957E-2</v>
      </c>
      <c r="Z20" s="463">
        <f>M20/MAX(M$3:M20)-1</f>
        <v>-6.6117012842873413E-2</v>
      </c>
      <c r="AA20" s="463">
        <f>O20/MAX(O$3:O20)-1</f>
        <v>-3.5904029204881893E-2</v>
      </c>
      <c r="AB20"/>
      <c r="AC20"/>
    </row>
    <row r="21" spans="1:29">
      <c r="A21" s="197" t="s">
        <v>75</v>
      </c>
      <c r="B21" s="75" t="s">
        <v>194</v>
      </c>
      <c r="C21" s="471"/>
      <c r="D21" s="479">
        <f>(D10-C7)-D20*(H10-C7)</f>
        <v>0.10065395645517294</v>
      </c>
      <c r="E21" s="476" t="s">
        <v>192</v>
      </c>
      <c r="F21" s="476" t="s">
        <v>192</v>
      </c>
      <c r="G21" s="476"/>
      <c r="H21" s="479">
        <v>0</v>
      </c>
      <c r="J21" s="464">
        <f t="shared" si="4"/>
        <v>43555</v>
      </c>
      <c r="K21" s="465">
        <f t="shared" ref="K21:M36" si="9">K20*(1+R21)</f>
        <v>11661.195948269296</v>
      </c>
      <c r="L21" s="465">
        <f t="shared" si="9"/>
        <v>11613.852999640754</v>
      </c>
      <c r="M21" s="465">
        <f t="shared" si="9"/>
        <v>11529.700824278751</v>
      </c>
      <c r="N21" s="465">
        <f t="shared" si="1"/>
        <v>11062.19498215782</v>
      </c>
      <c r="O21" s="466">
        <f t="shared" si="2"/>
        <v>11405.85744587698</v>
      </c>
      <c r="P21" s="91"/>
      <c r="Q21" s="74"/>
      <c r="R21" s="467">
        <v>1.7890928942895457E-2</v>
      </c>
      <c r="S21" s="467">
        <v>1.7388003558582943E-2</v>
      </c>
      <c r="T21" s="467">
        <v>1.7147707979626503E-2</v>
      </c>
      <c r="U21" s="227">
        <v>1.9431331650016537E-2</v>
      </c>
      <c r="V21"/>
      <c r="X21" s="463">
        <f>K21/MAX(K$3:K21)-1</f>
        <v>-4.4240153488179335E-2</v>
      </c>
      <c r="Y21" s="463">
        <f>L21/MAX(L$3:L21)-1</f>
        <v>-4.5881191223012374E-2</v>
      </c>
      <c r="Z21" s="463">
        <f>M21/MAX(M$3:M21)-1</f>
        <v>-5.0103060091961749E-2</v>
      </c>
      <c r="AA21" s="463">
        <f>O21/MAX(O$3:O21)-1</f>
        <v>-1.7170360653917305E-2</v>
      </c>
    </row>
    <row r="22" spans="1:29">
      <c r="A22" s="197" t="s">
        <v>75</v>
      </c>
      <c r="B22" s="75" t="s">
        <v>195</v>
      </c>
      <c r="C22" s="480"/>
      <c r="D22" s="481">
        <f>CORREL(R4:R46,U4:U46)</f>
        <v>0.93521909114350621</v>
      </c>
      <c r="E22" s="476" t="s">
        <v>192</v>
      </c>
      <c r="F22" s="476" t="s">
        <v>192</v>
      </c>
      <c r="G22" s="476"/>
      <c r="H22" s="481">
        <v>1</v>
      </c>
      <c r="I22"/>
      <c r="J22" s="464">
        <f t="shared" si="4"/>
        <v>43585</v>
      </c>
      <c r="K22" s="465">
        <f t="shared" si="9"/>
        <v>12182.922716791129</v>
      </c>
      <c r="L22" s="465">
        <f t="shared" si="9"/>
        <v>12134.337542110863</v>
      </c>
      <c r="M22" s="465">
        <f t="shared" si="9"/>
        <v>12038.732015736225</v>
      </c>
      <c r="N22" s="465">
        <f>N21*(1+S22)</f>
        <v>11557.9565088606</v>
      </c>
      <c r="O22" s="466">
        <f t="shared" si="2"/>
        <v>11867.672588928901</v>
      </c>
      <c r="P22" s="91"/>
      <c r="Q22" s="74"/>
      <c r="R22" s="467">
        <v>4.4740416920896031E-2</v>
      </c>
      <c r="S22" s="467">
        <v>4.4815836956624944E-2</v>
      </c>
      <c r="T22" s="467">
        <v>4.414955766983808E-2</v>
      </c>
      <c r="U22" s="227">
        <v>4.0489296420135323E-2</v>
      </c>
      <c r="V22"/>
      <c r="X22" s="463">
        <f>K22/MAX(K$3:K22)-1</f>
        <v>-1.4790594789888534E-3</v>
      </c>
      <c r="Y22" s="463">
        <f>L22/MAX(L$3:L22)-1</f>
        <v>-3.1215582516136431E-3</v>
      </c>
      <c r="Z22" s="463">
        <f>M22/MAX(M$3:M22)-1</f>
        <v>-8.1655303630890907E-3</v>
      </c>
      <c r="AA22" s="463">
        <f>O22/MAX(O$3:O22)-1</f>
        <v>0</v>
      </c>
    </row>
    <row r="23" spans="1:29" s="64" customFormat="1">
      <c r="A23" s="197" t="s">
        <v>75</v>
      </c>
      <c r="B23" s="75" t="s">
        <v>10</v>
      </c>
      <c r="C23" s="482"/>
      <c r="D23" s="483">
        <f>COUNTIF(R4:R46,"&gt;=0")/COUNTA(R4:R46)</f>
        <v>0.73809523809523814</v>
      </c>
      <c r="E23" s="476" t="s">
        <v>192</v>
      </c>
      <c r="F23" s="476" t="s">
        <v>192</v>
      </c>
      <c r="G23" s="476"/>
      <c r="H23" s="483">
        <f>COUNTIF(U4:U46,"&gt;=0")/COUNTA(U4:U46)</f>
        <v>0.7142857142857143</v>
      </c>
      <c r="I23" s="174"/>
      <c r="J23" s="464">
        <f t="shared" si="4"/>
        <v>43616</v>
      </c>
      <c r="K23" s="465">
        <f t="shared" si="9"/>
        <v>11347.540117441073</v>
      </c>
      <c r="L23" s="465">
        <f t="shared" si="9"/>
        <v>11300.681923714123</v>
      </c>
      <c r="M23" s="465">
        <f t="shared" si="9"/>
        <v>11199.648463844131</v>
      </c>
      <c r="N23" s="465">
        <f t="shared" ref="N23:N45" si="10">N22*(1+S23)</f>
        <v>10763.899532337704</v>
      </c>
      <c r="O23" s="466">
        <f t="shared" si="2"/>
        <v>11113.505404805654</v>
      </c>
      <c r="P23" s="91"/>
      <c r="Q23" s="74"/>
      <c r="R23" s="467">
        <v>-6.8569966236319391E-2</v>
      </c>
      <c r="S23" s="467">
        <v>-6.8702194537083816E-2</v>
      </c>
      <c r="T23" s="467">
        <v>-6.969866517464629E-2</v>
      </c>
      <c r="U23" s="227">
        <v>-6.3548027506824978E-2</v>
      </c>
      <c r="V23"/>
      <c r="W23"/>
      <c r="X23" s="463">
        <f>K23/MAX(K$3:K23)-1</f>
        <v>-6.9947606656772465E-2</v>
      </c>
      <c r="Y23" s="463">
        <f>L23/MAX(L$3:L23)-1</f>
        <v>-7.1609294886436303E-2</v>
      </c>
      <c r="Z23" s="463">
        <f>M23/MAX(M$3:M23)-1</f>
        <v>-7.7295068970985037E-2</v>
      </c>
      <c r="AA23" s="463">
        <f>O23/MAX(O$3:O23)-1</f>
        <v>-6.3548027506825089E-2</v>
      </c>
      <c r="AB23"/>
      <c r="AC23"/>
    </row>
    <row r="24" spans="1:29">
      <c r="A24" s="197" t="s">
        <v>75</v>
      </c>
      <c r="B24" s="75" t="s">
        <v>196</v>
      </c>
      <c r="C24" s="472"/>
      <c r="D24" s="484">
        <f>MIN(X4:X46)</f>
        <v>-0.15040041332988885</v>
      </c>
      <c r="E24" s="476" t="s">
        <v>192</v>
      </c>
      <c r="F24" s="476" t="s">
        <v>192</v>
      </c>
      <c r="G24" s="476"/>
      <c r="H24" s="484">
        <f>MIN(AA4:AA46)</f>
        <v>-0.19598020620821943</v>
      </c>
      <c r="J24" s="464">
        <f t="shared" si="4"/>
        <v>43646</v>
      </c>
      <c r="K24" s="465">
        <f t="shared" si="9"/>
        <v>12040.069099120405</v>
      </c>
      <c r="L24" s="465">
        <f t="shared" si="9"/>
        <v>11988.778430208224</v>
      </c>
      <c r="M24" s="465">
        <f t="shared" si="9"/>
        <v>11874.186961408761</v>
      </c>
      <c r="N24" s="465">
        <f t="shared" si="10"/>
        <v>11419.311454773335</v>
      </c>
      <c r="O24" s="466">
        <f t="shared" si="2"/>
        <v>11896.748720019676</v>
      </c>
      <c r="P24" s="91"/>
      <c r="Q24" s="74"/>
      <c r="R24" s="467">
        <v>6.1028996109466993E-2</v>
      </c>
      <c r="S24" s="467">
        <v>6.0889821617769124E-2</v>
      </c>
      <c r="T24" s="467">
        <v>6.0228541970959615E-2</v>
      </c>
      <c r="U24" s="227">
        <v>7.0476711594105623E-2</v>
      </c>
      <c r="V24"/>
      <c r="X24" s="463">
        <f>K24/MAX(K$3:K24)-1</f>
        <v>-1.318744276182815E-2</v>
      </c>
      <c r="Y24" s="463">
        <f>L24/MAX(L$3:L24)-1</f>
        <v>-1.5079750460476604E-2</v>
      </c>
      <c r="Z24" s="463">
        <f>M24/MAX(M$3:M24)-1</f>
        <v>-2.1721896305692545E-2</v>
      </c>
      <c r="AA24" s="463">
        <f>O24/MAX(O$3:O24)-1</f>
        <v>0</v>
      </c>
    </row>
    <row r="25" spans="1:29">
      <c r="A25" s="197"/>
      <c r="B25" s="245" t="s">
        <v>3</v>
      </c>
      <c r="C25" s="485"/>
      <c r="D25" s="485"/>
      <c r="E25" s="485"/>
      <c r="F25" s="485"/>
      <c r="G25" s="485"/>
      <c r="H25" s="485"/>
      <c r="J25" s="464">
        <f t="shared" si="4"/>
        <v>43677</v>
      </c>
      <c r="K25" s="465">
        <f t="shared" si="9"/>
        <v>12353.727288280879</v>
      </c>
      <c r="L25" s="465">
        <f t="shared" si="9"/>
        <v>12297.540405410824</v>
      </c>
      <c r="M25" s="465">
        <f t="shared" si="9"/>
        <v>12174.409516672904</v>
      </c>
      <c r="N25" s="465">
        <f t="shared" si="10"/>
        <v>11713.407236153811</v>
      </c>
      <c r="O25" s="466">
        <f t="shared" si="2"/>
        <v>12067.742144689259</v>
      </c>
      <c r="P25" s="91"/>
      <c r="Q25" s="74"/>
      <c r="R25" s="467">
        <v>2.6051195103472313E-2</v>
      </c>
      <c r="S25" s="467">
        <v>2.5754248191342866E-2</v>
      </c>
      <c r="T25" s="467">
        <v>2.5283630470016139E-2</v>
      </c>
      <c r="U25" s="227">
        <v>1.4373122328946719E-2</v>
      </c>
      <c r="V25"/>
      <c r="X25" s="463">
        <f>K25/MAX(K$3:K25)-1</f>
        <v>0</v>
      </c>
      <c r="Y25" s="463">
        <f>L25/MAX(L$3:L25)-1</f>
        <v>0</v>
      </c>
      <c r="Z25" s="463">
        <f>M25/MAX(M$3:M25)-1</f>
        <v>0</v>
      </c>
      <c r="AA25" s="463">
        <f>O25/MAX(O$3:O25)-1</f>
        <v>0</v>
      </c>
    </row>
    <row r="26" spans="1:29" s="64" customFormat="1">
      <c r="A26" s="197"/>
      <c r="B26" s="245" t="s">
        <v>2</v>
      </c>
      <c r="C26" s="485"/>
      <c r="D26" s="485"/>
      <c r="E26" s="485"/>
      <c r="F26" s="485"/>
      <c r="G26" s="485"/>
      <c r="H26" s="485"/>
      <c r="I26" s="174"/>
      <c r="J26" s="464">
        <f t="shared" si="4"/>
        <v>43708</v>
      </c>
      <c r="K26" s="465">
        <f t="shared" si="9"/>
        <v>12363.042700665721</v>
      </c>
      <c r="L26" s="465">
        <f t="shared" si="9"/>
        <v>12301.951955635257</v>
      </c>
      <c r="M26" s="465">
        <f t="shared" si="9"/>
        <v>12169.59825777444</v>
      </c>
      <c r="N26" s="465">
        <f t="shared" si="10"/>
        <v>11717.609237742583</v>
      </c>
      <c r="O26" s="466">
        <f t="shared" si="2"/>
        <v>11876.572623514854</v>
      </c>
      <c r="P26" s="91"/>
      <c r="Q26" s="74"/>
      <c r="R26" s="467">
        <v>7.5405682572249333E-4</v>
      </c>
      <c r="S26" s="467">
        <v>3.5873435491962091E-4</v>
      </c>
      <c r="T26" s="467">
        <v>-3.9519443566238266E-4</v>
      </c>
      <c r="U26" s="227">
        <v>-1.5841366088397368E-2</v>
      </c>
      <c r="V26"/>
      <c r="W26"/>
      <c r="X26" s="463">
        <f>K26/MAX(K$3:K26)-1</f>
        <v>0</v>
      </c>
      <c r="Y26" s="463">
        <f>L26/MAX(L$3:L26)-1</f>
        <v>0</v>
      </c>
      <c r="Z26" s="463">
        <f>M26/MAX(M$3:M26)-1</f>
        <v>-3.9519443566238266E-4</v>
      </c>
      <c r="AA26" s="463">
        <f>O26/MAX(O$3:O26)-1</f>
        <v>-1.5841366088397368E-2</v>
      </c>
      <c r="AB26"/>
      <c r="AC26"/>
    </row>
    <row r="27" spans="1:29">
      <c r="A27" s="197"/>
      <c r="B27" s="245" t="s">
        <v>1</v>
      </c>
      <c r="C27" s="485"/>
      <c r="D27" s="485"/>
      <c r="E27" s="485"/>
      <c r="F27" s="485"/>
      <c r="G27" s="485"/>
      <c r="H27" s="485"/>
      <c r="J27" s="464">
        <f t="shared" si="4"/>
        <v>43738</v>
      </c>
      <c r="K27" s="465">
        <f t="shared" si="9"/>
        <v>12282.300479445516</v>
      </c>
      <c r="L27" s="465">
        <f t="shared" si="9"/>
        <v>12222.556299097492</v>
      </c>
      <c r="M27" s="465">
        <f t="shared" si="9"/>
        <v>12082.033345822398</v>
      </c>
      <c r="N27" s="465">
        <f t="shared" si="10"/>
        <v>11641.984874890362</v>
      </c>
      <c r="O27" s="466">
        <f t="shared" si="2"/>
        <v>12098.791586615838</v>
      </c>
      <c r="P27" s="91"/>
      <c r="Q27" s="74"/>
      <c r="R27" s="467">
        <v>-6.5309344289377069E-3</v>
      </c>
      <c r="S27" s="467">
        <v>-6.4539072192844049E-3</v>
      </c>
      <c r="T27" s="467">
        <v>-7.1953823041037701E-3</v>
      </c>
      <c r="U27" s="227">
        <v>1.8710697955149458E-2</v>
      </c>
      <c r="V27"/>
      <c r="X27" s="463">
        <f>K27/MAX(K$3:K27)-1</f>
        <v>-6.5309344289378179E-3</v>
      </c>
      <c r="Y27" s="463">
        <f>L27/MAX(L$3:L27)-1</f>
        <v>-6.4539072192844049E-3</v>
      </c>
      <c r="Z27" s="463">
        <f>M27/MAX(M$3:M27)-1</f>
        <v>-7.5877331647170587E-3</v>
      </c>
      <c r="AA27" s="463">
        <f>O27/MAX(O$3:O27)-1</f>
        <v>0</v>
      </c>
    </row>
    <row r="28" spans="1:29">
      <c r="A28" s="197"/>
      <c r="B28" s="249" t="s">
        <v>25</v>
      </c>
      <c r="C28" s="485"/>
      <c r="D28" s="485"/>
      <c r="E28" s="485"/>
      <c r="F28" s="485"/>
      <c r="G28" s="485"/>
      <c r="H28" s="485"/>
      <c r="J28" s="464">
        <f t="shared" si="4"/>
        <v>43769</v>
      </c>
      <c r="K28" s="465">
        <f t="shared" si="9"/>
        <v>12626.74669612095</v>
      </c>
      <c r="L28" s="465">
        <f t="shared" si="9"/>
        <v>12562.262812881574</v>
      </c>
      <c r="M28" s="465">
        <f t="shared" si="9"/>
        <v>12407.274447358554</v>
      </c>
      <c r="N28" s="465">
        <f t="shared" si="10"/>
        <v>11965.5553292697</v>
      </c>
      <c r="O28" s="466">
        <f t="shared" si="2"/>
        <v>12360.839211280223</v>
      </c>
      <c r="P28" s="91"/>
      <c r="Q28" s="74"/>
      <c r="R28" s="467">
        <v>2.8044112522069176E-2</v>
      </c>
      <c r="S28" s="467">
        <v>2.7793409616707176E-2</v>
      </c>
      <c r="T28" s="467">
        <v>2.6919401083147498E-2</v>
      </c>
      <c r="U28" s="227">
        <v>2.1658991543773043E-2</v>
      </c>
      <c r="V28"/>
      <c r="X28" s="463">
        <f>K28/MAX(K$3:K28)-1</f>
        <v>0</v>
      </c>
      <c r="Y28" s="463">
        <f>L28/MAX(L$3:L28)-1</f>
        <v>0</v>
      </c>
      <c r="Z28" s="463">
        <f>M28/MAX(M$3:M28)-1</f>
        <v>0</v>
      </c>
      <c r="AA28" s="463">
        <f>O28/MAX(O$3:O28)-1</f>
        <v>0</v>
      </c>
    </row>
    <row r="29" spans="1:29" s="40" customFormat="1" ht="15.75" thickBot="1">
      <c r="A29" s="197"/>
      <c r="B29" s="83" t="s">
        <v>24</v>
      </c>
      <c r="C29" s="471"/>
      <c r="D29" s="471"/>
      <c r="E29" s="471"/>
      <c r="F29" s="471"/>
      <c r="G29" s="471"/>
      <c r="H29" s="471"/>
      <c r="I29" s="174"/>
      <c r="J29" s="464">
        <f t="shared" si="4"/>
        <v>43799</v>
      </c>
      <c r="K29" s="465">
        <f t="shared" si="9"/>
        <v>13095.818980512064</v>
      </c>
      <c r="L29" s="465">
        <f t="shared" si="9"/>
        <v>13025.463338944928</v>
      </c>
      <c r="M29" s="465">
        <f t="shared" si="9"/>
        <v>12858.570532034462</v>
      </c>
      <c r="N29" s="465">
        <f t="shared" si="10"/>
        <v>12406.753830345046</v>
      </c>
      <c r="O29" s="466">
        <f t="shared" si="2"/>
        <v>12809.525796526616</v>
      </c>
      <c r="P29" s="73"/>
      <c r="Q29" s="74"/>
      <c r="R29" s="467">
        <v>3.7149100689191528E-2</v>
      </c>
      <c r="S29" s="467">
        <v>3.6872379838159386E-2</v>
      </c>
      <c r="T29" s="467">
        <v>3.6373507057546162E-2</v>
      </c>
      <c r="U29" s="227">
        <v>3.6299039052051674E-2</v>
      </c>
      <c r="V29" s="467"/>
      <c r="W29"/>
      <c r="X29" s="463">
        <f>K29/MAX(K$3:K29)-1</f>
        <v>0</v>
      </c>
      <c r="Y29" s="463">
        <f>L29/MAX(L$3:L29)-1</f>
        <v>0</v>
      </c>
      <c r="Z29" s="463">
        <f>M29/MAX(M$3:M29)-1</f>
        <v>0</v>
      </c>
      <c r="AA29" s="463">
        <f>O29/MAX(O$3:O29)-1</f>
        <v>0</v>
      </c>
      <c r="AB29"/>
      <c r="AC29"/>
    </row>
    <row r="30" spans="1:29">
      <c r="A30" s="197"/>
      <c r="B30" s="252" t="s">
        <v>23</v>
      </c>
      <c r="C30" s="486"/>
      <c r="D30" s="486"/>
      <c r="E30" s="486"/>
      <c r="F30" s="486"/>
      <c r="G30" s="486"/>
      <c r="H30" s="486"/>
      <c r="J30" s="464">
        <f t="shared" si="4"/>
        <v>43830</v>
      </c>
      <c r="K30" s="465">
        <f t="shared" si="9"/>
        <v>13491.311298724177</v>
      </c>
      <c r="L30" s="465">
        <f t="shared" si="9"/>
        <v>13414.933902900893</v>
      </c>
      <c r="M30" s="465">
        <f t="shared" si="9"/>
        <v>13238.659985013106</v>
      </c>
      <c r="N30" s="465">
        <f t="shared" si="10"/>
        <v>12777.724542513102</v>
      </c>
      <c r="O30" s="466">
        <f t="shared" si="2"/>
        <v>13196.153769569557</v>
      </c>
      <c r="P30" s="116"/>
      <c r="Q30" s="115"/>
      <c r="R30" s="467">
        <v>3.0199891950297042E-2</v>
      </c>
      <c r="S30" s="467">
        <v>2.9900707085903422E-2</v>
      </c>
      <c r="T30" s="467">
        <v>2.9559230711666551E-2</v>
      </c>
      <c r="U30" s="227">
        <v>3.0182848232194415E-2</v>
      </c>
      <c r="V30" s="467"/>
      <c r="X30" s="463">
        <f>K30/MAX(K$3:K30)-1</f>
        <v>0</v>
      </c>
      <c r="Y30" s="463">
        <f>L30/MAX(L$3:L30)-1</f>
        <v>0</v>
      </c>
      <c r="Z30" s="463">
        <f>M30/MAX(M$3:M30)-1</f>
        <v>0</v>
      </c>
      <c r="AA30" s="463">
        <f>O30/MAX(O$3:O30)-1</f>
        <v>0</v>
      </c>
    </row>
    <row r="31" spans="1:29">
      <c r="A31" s="197"/>
      <c r="B31" s="245" t="s">
        <v>22</v>
      </c>
      <c r="C31" s="485"/>
      <c r="D31" s="485"/>
      <c r="E31" s="485"/>
      <c r="F31" s="485"/>
      <c r="G31" s="485"/>
      <c r="H31" s="485"/>
      <c r="J31" s="464">
        <f t="shared" si="4"/>
        <v>43861</v>
      </c>
      <c r="K31" s="465">
        <f t="shared" si="9"/>
        <v>13693.656205716421</v>
      </c>
      <c r="L31" s="465">
        <f t="shared" si="9"/>
        <v>13614.568185683354</v>
      </c>
      <c r="M31" s="465">
        <f t="shared" si="9"/>
        <v>13423.412326714119</v>
      </c>
      <c r="N31" s="465">
        <f t="shared" si="10"/>
        <v>12967.876196863397</v>
      </c>
      <c r="O31" s="466">
        <f t="shared" si="2"/>
        <v>13190.978862581795</v>
      </c>
      <c r="P31" s="487"/>
      <c r="Q31" s="74"/>
      <c r="R31" s="467">
        <v>1.4998164560281024E-2</v>
      </c>
      <c r="S31" s="467">
        <v>1.4881495818573676E-2</v>
      </c>
      <c r="T31" s="467">
        <v>1.3955516790231215E-2</v>
      </c>
      <c r="U31" s="227">
        <v>-3.9215267403869269E-4</v>
      </c>
      <c r="V31" s="467"/>
      <c r="X31" s="463">
        <f>K31/MAX(K$3:K31)-1</f>
        <v>0</v>
      </c>
      <c r="Y31" s="463">
        <f>L31/MAX(L$3:L31)-1</f>
        <v>0</v>
      </c>
      <c r="Z31" s="463">
        <f>M31/MAX(M$3:M31)-1</f>
        <v>0</v>
      </c>
      <c r="AA31" s="463">
        <f>O31/MAX(O$3:O31)-1</f>
        <v>-3.9215267403869269E-4</v>
      </c>
    </row>
    <row r="32" spans="1:29" s="64" customFormat="1">
      <c r="A32" s="197"/>
      <c r="B32" s="245" t="s">
        <v>21</v>
      </c>
      <c r="C32" s="485"/>
      <c r="D32" s="485"/>
      <c r="E32" s="485"/>
      <c r="F32" s="485"/>
      <c r="G32" s="485"/>
      <c r="H32" s="485"/>
      <c r="I32" s="174"/>
      <c r="J32" s="464">
        <f t="shared" si="4"/>
        <v>43890</v>
      </c>
      <c r="K32" s="465">
        <f t="shared" si="9"/>
        <v>12784.047457151051</v>
      </c>
      <c r="L32" s="465">
        <f t="shared" si="9"/>
        <v>12706.048486492991</v>
      </c>
      <c r="M32" s="465">
        <f t="shared" si="9"/>
        <v>12521.782409141995</v>
      </c>
      <c r="N32" s="465">
        <f t="shared" si="10"/>
        <v>12102.511183384577</v>
      </c>
      <c r="O32" s="466">
        <f t="shared" si="2"/>
        <v>12105.11423562034</v>
      </c>
      <c r="P32" s="487"/>
      <c r="Q32" s="74"/>
      <c r="R32" s="467">
        <v>-6.6425557564798066E-2</v>
      </c>
      <c r="S32" s="467">
        <v>-6.6731437001853133E-2</v>
      </c>
      <c r="T32" s="467">
        <v>-6.7168458781362017E-2</v>
      </c>
      <c r="U32" s="227">
        <v>-8.2318729964890869E-2</v>
      </c>
      <c r="V32" s="467"/>
      <c r="W32"/>
      <c r="X32" s="463">
        <f>K32/MAX(K$3:K32)-1</f>
        <v>-6.6425557564798066E-2</v>
      </c>
      <c r="Y32" s="463">
        <f>L32/MAX(L$3:L32)-1</f>
        <v>-6.6731437001853133E-2</v>
      </c>
      <c r="Z32" s="463">
        <f>M32/MAX(M$3:M32)-1</f>
        <v>-6.7168458781361906E-2</v>
      </c>
      <c r="AA32" s="463">
        <f>O32/MAX(O$3:O32)-1</f>
        <v>-8.2678601128850393E-2</v>
      </c>
      <c r="AB32"/>
      <c r="AC32"/>
    </row>
    <row r="33" spans="1:29">
      <c r="A33" s="197"/>
      <c r="B33" s="245" t="s">
        <v>19</v>
      </c>
      <c r="C33" s="486"/>
      <c r="D33" s="486"/>
      <c r="E33" s="486"/>
      <c r="F33" s="486"/>
      <c r="G33" s="486"/>
      <c r="H33" s="488"/>
      <c r="J33" s="464">
        <f t="shared" si="4"/>
        <v>43921</v>
      </c>
      <c r="K33" s="465">
        <f t="shared" si="9"/>
        <v>11634.124652379274</v>
      </c>
      <c r="L33" s="465">
        <f t="shared" si="9"/>
        <v>11562.621698727929</v>
      </c>
      <c r="M33" s="465">
        <f t="shared" si="9"/>
        <v>11385.363057324836</v>
      </c>
      <c r="N33" s="465">
        <f t="shared" si="10"/>
        <v>11013.397168038355</v>
      </c>
      <c r="O33" s="466">
        <f t="shared" si="2"/>
        <v>10609.968832653944</v>
      </c>
      <c r="P33" s="487"/>
      <c r="Q33" s="74"/>
      <c r="R33" s="467">
        <v>-8.9949822904368371E-2</v>
      </c>
      <c r="S33" s="467">
        <v>-8.9990746452806913E-2</v>
      </c>
      <c r="T33" s="467">
        <v>-9.0755398447706193E-2</v>
      </c>
      <c r="U33" s="227">
        <v>-0.12351353104680352</v>
      </c>
      <c r="V33" s="467"/>
      <c r="X33" s="463">
        <f>K33/MAX(K$3:K33)-1</f>
        <v>-0.15040041332988885</v>
      </c>
      <c r="Y33" s="463">
        <f>L33/MAX(L$3:L33)-1</f>
        <v>-0.15071697162699482</v>
      </c>
      <c r="Z33" s="463">
        <f>M33/MAX(M$3:M33)-1</f>
        <v>-0.15182795698924723</v>
      </c>
      <c r="AA33" s="463">
        <f>O33/MAX(O$3:O33)-1</f>
        <v>-0.19598020620821943</v>
      </c>
    </row>
    <row r="34" spans="1:29">
      <c r="A34" s="197"/>
      <c r="B34" s="245" t="s">
        <v>16</v>
      </c>
      <c r="C34" s="489"/>
      <c r="D34" s="489"/>
      <c r="E34" s="489"/>
      <c r="F34" s="489"/>
      <c r="G34" s="489"/>
      <c r="H34" s="489"/>
      <c r="J34" s="464">
        <f t="shared" si="4"/>
        <v>43951</v>
      </c>
      <c r="K34" s="465">
        <f t="shared" si="9"/>
        <v>13213.971426203338</v>
      </c>
      <c r="L34" s="465">
        <f t="shared" si="9"/>
        <v>13126.872655597614</v>
      </c>
      <c r="M34" s="465">
        <f t="shared" si="9"/>
        <v>12921.116897714493</v>
      </c>
      <c r="N34" s="465">
        <f t="shared" si="10"/>
        <v>12503.34620445673</v>
      </c>
      <c r="O34" s="466">
        <f t="shared" si="2"/>
        <v>11970.103529966835</v>
      </c>
      <c r="P34" s="487"/>
      <c r="Q34" s="74"/>
      <c r="R34" s="467">
        <v>0.13579421065434194</v>
      </c>
      <c r="S34" s="467">
        <v>0.13528514532666724</v>
      </c>
      <c r="T34" s="467">
        <v>0.13488843813387419</v>
      </c>
      <c r="U34" s="227">
        <v>0.12819403324982925</v>
      </c>
      <c r="V34" s="467"/>
      <c r="X34" s="463">
        <f>K34/MAX(K$3:K34)-1</f>
        <v>-3.5029708085765887E-2</v>
      </c>
      <c r="Y34" s="463">
        <f>L34/MAX(L$3:L34)-1</f>
        <v>-3.5821593710080757E-2</v>
      </c>
      <c r="Z34" s="463">
        <f>M34/MAX(M$3:M34)-1</f>
        <v>-3.7419354838709729E-2</v>
      </c>
      <c r="AA34" s="463">
        <f>O34/MAX(O$3:O34)-1</f>
        <v>-9.290966602935502E-2</v>
      </c>
    </row>
    <row r="35" spans="1:29" s="64" customFormat="1">
      <c r="A35" s="197"/>
      <c r="B35" s="245" t="s">
        <v>197</v>
      </c>
      <c r="C35" s="490"/>
      <c r="D35" s="490"/>
      <c r="E35" s="490"/>
      <c r="F35" s="490"/>
      <c r="G35" s="490"/>
      <c r="H35" s="491"/>
      <c r="I35" s="174"/>
      <c r="J35" s="464">
        <f t="shared" si="4"/>
        <v>43982</v>
      </c>
      <c r="K35" s="465">
        <f t="shared" si="9"/>
        <v>14373.091726747491</v>
      </c>
      <c r="L35" s="465">
        <f t="shared" si="9"/>
        <v>14279.117644810736</v>
      </c>
      <c r="M35" s="465">
        <f t="shared" si="9"/>
        <v>14043.102472836261</v>
      </c>
      <c r="N35" s="465">
        <f t="shared" si="10"/>
        <v>13600.85955668223</v>
      </c>
      <c r="O35" s="466">
        <f t="shared" si="2"/>
        <v>12540.209139089531</v>
      </c>
      <c r="P35" s="487"/>
      <c r="Q35" s="74"/>
      <c r="R35" s="467">
        <v>8.7719298245614086E-2</v>
      </c>
      <c r="S35" s="467">
        <v>8.7777570442246766E-2</v>
      </c>
      <c r="T35" s="467">
        <v>8.6833482275841423E-2</v>
      </c>
      <c r="U35" s="227">
        <v>4.7627458500709929E-2</v>
      </c>
      <c r="V35" s="467"/>
      <c r="W35"/>
      <c r="X35" s="463">
        <f>K35/MAX(K$3:K35)-1</f>
        <v>0</v>
      </c>
      <c r="Y35" s="463">
        <f>L35/MAX(L$3:L35)-1</f>
        <v>0</v>
      </c>
      <c r="Z35" s="463">
        <f>M35/MAX(M$3:M35)-1</f>
        <v>0</v>
      </c>
      <c r="AA35" s="463">
        <f>O35/MAX(O$3:O35)-1</f>
        <v>-4.9707258791773068E-2</v>
      </c>
      <c r="AB35"/>
      <c r="AC35"/>
    </row>
    <row r="36" spans="1:29">
      <c r="A36" s="197"/>
      <c r="B36" s="245" t="s">
        <v>14</v>
      </c>
      <c r="C36" s="492"/>
      <c r="D36" s="492"/>
      <c r="E36" s="492"/>
      <c r="F36" s="492"/>
      <c r="G36" s="492"/>
      <c r="H36" s="488"/>
      <c r="J36" s="464">
        <f t="shared" si="4"/>
        <v>44012</v>
      </c>
      <c r="K36" s="465">
        <f t="shared" si="9"/>
        <v>15254.636321545871</v>
      </c>
      <c r="L36" s="465">
        <f t="shared" si="9"/>
        <v>15152.364538208862</v>
      </c>
      <c r="M36" s="465">
        <f t="shared" si="9"/>
        <v>14896.619801423745</v>
      </c>
      <c r="N36" s="465">
        <f t="shared" si="10"/>
        <v>14432.627222643945</v>
      </c>
      <c r="O36" s="466">
        <f t="shared" si="2"/>
        <v>12789.611465744909</v>
      </c>
      <c r="P36" s="487"/>
      <c r="Q36" s="74"/>
      <c r="R36" s="467">
        <v>6.1332983296688903E-2</v>
      </c>
      <c r="S36" s="467">
        <v>6.1155522009126217E-2</v>
      </c>
      <c r="T36" s="467">
        <v>6.0778402083047744E-2</v>
      </c>
      <c r="U36" s="227">
        <v>1.9888211104706066E-2</v>
      </c>
      <c r="V36" s="467"/>
      <c r="X36" s="463">
        <f>K36/MAX(K$3:K36)-1</f>
        <v>0</v>
      </c>
      <c r="Y36" s="463">
        <f>L36/MAX(L$3:L36)-1</f>
        <v>0</v>
      </c>
      <c r="Z36" s="463">
        <f>M36/MAX(M$3:M36)-1</f>
        <v>0</v>
      </c>
      <c r="AA36" s="463">
        <f>O36/MAX(O$3:O36)-1</f>
        <v>-3.0807636143354022E-2</v>
      </c>
    </row>
    <row r="37" spans="1:29">
      <c r="B37" s="71"/>
      <c r="C37" s="493">
        <f>C2</f>
        <v>0</v>
      </c>
      <c r="D37" s="493" t="str">
        <f>D2</f>
        <v>HSUTX</v>
      </c>
      <c r="E37" s="455" t="s">
        <v>198</v>
      </c>
      <c r="F37" s="455" t="s">
        <v>199</v>
      </c>
      <c r="G37" s="455" t="s">
        <v>200</v>
      </c>
      <c r="H37" s="494" t="s">
        <v>9</v>
      </c>
      <c r="J37" s="464">
        <f t="shared" si="4"/>
        <v>44043</v>
      </c>
      <c r="K37" s="465">
        <f t="shared" ref="K37:M45" si="11">K36*(1+R37)</f>
        <v>16426.255783011457</v>
      </c>
      <c r="L37" s="465">
        <f t="shared" si="11"/>
        <v>16309.018628146014</v>
      </c>
      <c r="M37" s="465">
        <f t="shared" si="11"/>
        <v>16022.454383664282</v>
      </c>
      <c r="N37" s="465">
        <f t="shared" si="10"/>
        <v>15534.340243309083</v>
      </c>
      <c r="O37" s="466">
        <f t="shared" si="2"/>
        <v>13510.755897105777</v>
      </c>
      <c r="P37" s="487"/>
      <c r="Q37" s="74"/>
      <c r="R37" s="467">
        <v>7.6804155587162137E-2</v>
      </c>
      <c r="S37" s="467">
        <v>7.6334890638387387E-2</v>
      </c>
      <c r="T37" s="467">
        <v>7.5576513145145574E-2</v>
      </c>
      <c r="U37" s="227">
        <v>5.6385171143966906E-2</v>
      </c>
      <c r="V37" s="467"/>
      <c r="X37" s="463">
        <f>K37/MAX(K$3:K37)-1</f>
        <v>0</v>
      </c>
      <c r="Y37" s="463">
        <f>L37/MAX(L$3:L37)-1</f>
        <v>0</v>
      </c>
      <c r="Z37" s="463">
        <f>M37/MAX(M$3:M37)-1</f>
        <v>0</v>
      </c>
      <c r="AA37" s="463">
        <f>O37/MAX(O$3:O37)-1</f>
        <v>0</v>
      </c>
    </row>
    <row r="38" spans="1:29" s="64" customFormat="1">
      <c r="A38" s="66" t="s">
        <v>8</v>
      </c>
      <c r="B38" s="65">
        <f>C4</f>
        <v>0</v>
      </c>
      <c r="C38" s="495"/>
      <c r="D38" s="495">
        <f t="shared" ref="D38:D47" si="12">SUMIF($J:$J,$B38,$K:$K)</f>
        <v>0</v>
      </c>
      <c r="E38" s="495">
        <f t="shared" ref="E38:E47" si="13">SUMIF($J:$J,$B38,$L:$L)</f>
        <v>0</v>
      </c>
      <c r="F38" s="495">
        <f t="shared" ref="F38:F47" si="14">SUMIF($J:$J,$B38,$M:$M)</f>
        <v>0</v>
      </c>
      <c r="G38" s="495">
        <f t="shared" ref="G38:G47" si="15">SUMIF($J:$J,$B38,$N:$N)</f>
        <v>0</v>
      </c>
      <c r="H38" s="495">
        <f t="shared" ref="H38:H47" si="16">SUMIF($J:$J,$B38,$O:$O)</f>
        <v>0</v>
      </c>
      <c r="I38" s="174"/>
      <c r="J38" s="464">
        <f t="shared" si="4"/>
        <v>44074</v>
      </c>
      <c r="K38" s="465">
        <f t="shared" si="11"/>
        <v>17762.958501929923</v>
      </c>
      <c r="L38" s="465">
        <f t="shared" si="11"/>
        <v>17634.198345757195</v>
      </c>
      <c r="M38" s="465">
        <f t="shared" si="11"/>
        <v>17314.758523791668</v>
      </c>
      <c r="N38" s="465">
        <f t="shared" si="10"/>
        <v>16796.573924333734</v>
      </c>
      <c r="O38" s="466">
        <f t="shared" si="2"/>
        <v>14481.906729867673</v>
      </c>
      <c r="P38" s="487"/>
      <c r="Q38" s="74"/>
      <c r="R38" s="467">
        <v>8.1375983460632906E-2</v>
      </c>
      <c r="S38" s="467">
        <v>8.1254411919316372E-2</v>
      </c>
      <c r="T38" s="467">
        <v>8.0655816467479324E-2</v>
      </c>
      <c r="U38" s="227">
        <v>7.1879829682211405E-2</v>
      </c>
      <c r="V38" s="467"/>
      <c r="W38"/>
      <c r="X38" s="463">
        <f>K38/MAX(K$3:K38)-1</f>
        <v>0</v>
      </c>
      <c r="Y38" s="463">
        <f>L38/MAX(L$3:L38)-1</f>
        <v>0</v>
      </c>
      <c r="Z38" s="463">
        <f>M38/MAX(M$3:M38)-1</f>
        <v>0</v>
      </c>
      <c r="AA38" s="463">
        <f>O38/MAX(O$3:O38)-1</f>
        <v>0</v>
      </c>
      <c r="AB38"/>
      <c r="AC38"/>
    </row>
    <row r="39" spans="1:29">
      <c r="A39" s="66" t="s">
        <v>7</v>
      </c>
      <c r="B39" s="65">
        <f>EOMONTH($C$5,-60)</f>
        <v>42460</v>
      </c>
      <c r="C39" s="495"/>
      <c r="D39" s="495">
        <f t="shared" si="12"/>
        <v>0</v>
      </c>
      <c r="E39" s="495">
        <f t="shared" si="13"/>
        <v>0</v>
      </c>
      <c r="F39" s="495">
        <f t="shared" si="14"/>
        <v>0</v>
      </c>
      <c r="G39" s="495">
        <f t="shared" si="15"/>
        <v>0</v>
      </c>
      <c r="H39" s="495">
        <f t="shared" si="16"/>
        <v>0</v>
      </c>
      <c r="J39" s="464">
        <f t="shared" si="4"/>
        <v>44104</v>
      </c>
      <c r="K39" s="465">
        <f t="shared" si="11"/>
        <v>17473.119468487654</v>
      </c>
      <c r="L39" s="465">
        <f t="shared" si="11"/>
        <v>17341.48304768966</v>
      </c>
      <c r="M39" s="465">
        <f t="shared" si="11"/>
        <v>17017.422723866603</v>
      </c>
      <c r="N39" s="465">
        <f t="shared" si="10"/>
        <v>16517.762602924406</v>
      </c>
      <c r="O39" s="466">
        <f t="shared" si="2"/>
        <v>13931.634908227259</v>
      </c>
      <c r="P39" s="487"/>
      <c r="Q39" s="74"/>
      <c r="R39" s="467">
        <v>-1.6317047265002604E-2</v>
      </c>
      <c r="S39" s="467">
        <v>-1.6599297134364033E-2</v>
      </c>
      <c r="T39" s="467">
        <v>-1.7172390796932335E-2</v>
      </c>
      <c r="U39" s="227">
        <v>-3.7997194147475488E-2</v>
      </c>
      <c r="V39" s="467"/>
      <c r="X39" s="463">
        <f>K39/MAX(K$3:K39)-1</f>
        <v>-1.6317047265002493E-2</v>
      </c>
      <c r="Y39" s="463">
        <f>L39/MAX(L$3:L39)-1</f>
        <v>-1.6599297134364033E-2</v>
      </c>
      <c r="Z39" s="463">
        <f>M39/MAX(M$3:M39)-1</f>
        <v>-1.7172390796932335E-2</v>
      </c>
      <c r="AA39" s="463">
        <f>O39/MAX(O$3:O39)-1</f>
        <v>-3.7997194147475488E-2</v>
      </c>
    </row>
    <row r="40" spans="1:29">
      <c r="A40" s="66" t="s">
        <v>6</v>
      </c>
      <c r="B40" s="65">
        <f>EOMONTH($C$5,-36)</f>
        <v>43190</v>
      </c>
      <c r="C40" s="495"/>
      <c r="D40" s="495">
        <f t="shared" si="12"/>
        <v>10756.674122365717</v>
      </c>
      <c r="E40" s="495">
        <f t="shared" si="13"/>
        <v>10732.779952457478</v>
      </c>
      <c r="F40" s="495">
        <f t="shared" si="14"/>
        <v>10733.918602472837</v>
      </c>
      <c r="G40" s="495">
        <f t="shared" si="15"/>
        <v>10222.972904715751</v>
      </c>
      <c r="H40" s="495">
        <f t="shared" si="16"/>
        <v>10416.644778220047</v>
      </c>
      <c r="J40" s="464">
        <f t="shared" si="4"/>
        <v>44135</v>
      </c>
      <c r="K40" s="465">
        <f t="shared" si="11"/>
        <v>17105.455470817597</v>
      </c>
      <c r="L40" s="465">
        <f t="shared" si="11"/>
        <v>16973.813037313619</v>
      </c>
      <c r="M40" s="465">
        <f t="shared" si="11"/>
        <v>16642.144529786423</v>
      </c>
      <c r="N40" s="465">
        <f t="shared" si="10"/>
        <v>16167.556918041228</v>
      </c>
      <c r="O40" s="466">
        <f t="shared" si="2"/>
        <v>13561.155866718113</v>
      </c>
      <c r="P40" s="487"/>
      <c r="Q40" s="74"/>
      <c r="R40" s="467">
        <v>-2.1041691973384125E-2</v>
      </c>
      <c r="S40" s="467">
        <v>-2.1201762811458247E-2</v>
      </c>
      <c r="T40" s="467">
        <v>-2.2052586938083096E-2</v>
      </c>
      <c r="U40" s="227">
        <v>-2.6592646444557833E-2</v>
      </c>
      <c r="V40" s="467"/>
      <c r="X40" s="463">
        <f>K40/MAX(K$3:K40)-1</f>
        <v>-3.7015400955921263E-2</v>
      </c>
      <c r="Y40" s="463">
        <f>L40/MAX(L$3:L40)-1</f>
        <v>-3.7449125585142684E-2</v>
      </c>
      <c r="Z40" s="463">
        <f>M40/MAX(M$3:M40)-1</f>
        <v>-3.8846282094031404E-2</v>
      </c>
      <c r="AA40" s="463">
        <f>O40/MAX(O$3:O40)-1</f>
        <v>-6.3579394642184206E-2</v>
      </c>
    </row>
    <row r="41" spans="1:29" s="40" customFormat="1" ht="15.75" thickBot="1">
      <c r="A41" s="66" t="s">
        <v>5</v>
      </c>
      <c r="B41" s="65">
        <f>EOMONTH($C$5,-24)</f>
        <v>43555</v>
      </c>
      <c r="C41" s="495"/>
      <c r="D41" s="495">
        <f t="shared" si="12"/>
        <v>11661.195948269296</v>
      </c>
      <c r="E41" s="495">
        <f t="shared" si="13"/>
        <v>11613.852999640754</v>
      </c>
      <c r="F41" s="495">
        <f t="shared" si="14"/>
        <v>11529.700824278751</v>
      </c>
      <c r="G41" s="495">
        <f t="shared" si="15"/>
        <v>11062.19498215782</v>
      </c>
      <c r="H41" s="495">
        <f t="shared" si="16"/>
        <v>11405.85744587698</v>
      </c>
      <c r="I41" s="174"/>
      <c r="J41" s="464">
        <f t="shared" si="4"/>
        <v>44165</v>
      </c>
      <c r="K41" s="465">
        <f t="shared" si="11"/>
        <v>18872.082158788351</v>
      </c>
      <c r="L41" s="465">
        <f t="shared" si="11"/>
        <v>18724.226024753454</v>
      </c>
      <c r="M41" s="465">
        <f t="shared" si="11"/>
        <v>18348.216935181703</v>
      </c>
      <c r="N41" s="465">
        <f t="shared" si="10"/>
        <v>17834.825288577671</v>
      </c>
      <c r="O41" s="466">
        <f t="shared" si="2"/>
        <v>15045.609146686445</v>
      </c>
      <c r="P41" s="487"/>
      <c r="Q41" s="74"/>
      <c r="R41" s="467">
        <v>0.10327855291457566</v>
      </c>
      <c r="S41" s="467">
        <v>0.10312432354426737</v>
      </c>
      <c r="T41" s="467">
        <v>0.10251517779705122</v>
      </c>
      <c r="U41" s="227">
        <v>0.10946362497104611</v>
      </c>
      <c r="V41" s="467"/>
      <c r="W41"/>
      <c r="X41" s="463">
        <f>K41/MAX(K$3:K41)-1</f>
        <v>0</v>
      </c>
      <c r="Y41" s="463">
        <f>L41/MAX(L$3:L41)-1</f>
        <v>0</v>
      </c>
      <c r="Z41" s="463">
        <f>M41/MAX(M$3:M41)-1</f>
        <v>0</v>
      </c>
      <c r="AA41" s="463">
        <f>O41/MAX(O$3:O41)-1</f>
        <v>0</v>
      </c>
      <c r="AB41"/>
      <c r="AC41"/>
    </row>
    <row r="42" spans="1:29">
      <c r="A42" s="66" t="s">
        <v>4</v>
      </c>
      <c r="B42" s="65">
        <f>EOMONTH($C$5,-12)</f>
        <v>43921</v>
      </c>
      <c r="C42" s="495"/>
      <c r="D42" s="495">
        <f t="shared" si="12"/>
        <v>11634.124652379274</v>
      </c>
      <c r="E42" s="495">
        <f t="shared" si="13"/>
        <v>11562.621698727929</v>
      </c>
      <c r="F42" s="495">
        <f t="shared" si="14"/>
        <v>11385.363057324836</v>
      </c>
      <c r="G42" s="495">
        <f t="shared" si="15"/>
        <v>11013.397168038355</v>
      </c>
      <c r="H42" s="495">
        <f t="shared" si="16"/>
        <v>10609.968832653944</v>
      </c>
      <c r="J42" s="464">
        <f t="shared" si="4"/>
        <v>44196</v>
      </c>
      <c r="K42" s="465">
        <f t="shared" si="11"/>
        <v>19599.627657705689</v>
      </c>
      <c r="L42" s="465">
        <f t="shared" si="11"/>
        <v>19439.970042287623</v>
      </c>
      <c r="M42" s="465">
        <f t="shared" si="11"/>
        <v>19036.226957662035</v>
      </c>
      <c r="N42" s="465">
        <f t="shared" si="10"/>
        <v>18516.571465278968</v>
      </c>
      <c r="O42" s="466">
        <f t="shared" si="2"/>
        <v>15624.091258948869</v>
      </c>
      <c r="P42" s="487"/>
      <c r="Q42" s="74"/>
      <c r="R42" s="467">
        <v>3.8551416467765609E-2</v>
      </c>
      <c r="S42" s="467">
        <v>3.822555958189966E-2</v>
      </c>
      <c r="T42" s="467">
        <v>3.7497377805747911E-2</v>
      </c>
      <c r="U42" s="227">
        <v>3.8448567061827754E-2</v>
      </c>
      <c r="V42" s="467"/>
      <c r="X42" s="463"/>
      <c r="Y42" s="463"/>
      <c r="Z42" s="463"/>
      <c r="AA42" s="463"/>
    </row>
    <row r="43" spans="1:29">
      <c r="A43" s="68" t="s">
        <v>3</v>
      </c>
      <c r="B43" s="65">
        <f>EOMONTH($C$5,-6)</f>
        <v>44104</v>
      </c>
      <c r="C43" s="495"/>
      <c r="D43" s="495">
        <f t="shared" si="12"/>
        <v>17473.119468487654</v>
      </c>
      <c r="E43" s="495">
        <f t="shared" si="13"/>
        <v>17341.48304768966</v>
      </c>
      <c r="F43" s="495">
        <f t="shared" si="14"/>
        <v>17017.422723866603</v>
      </c>
      <c r="G43" s="495">
        <f t="shared" si="15"/>
        <v>16517.762602924406</v>
      </c>
      <c r="H43" s="495">
        <f t="shared" si="16"/>
        <v>13931.634908227259</v>
      </c>
      <c r="J43" s="464">
        <f t="shared" si="4"/>
        <v>44227</v>
      </c>
      <c r="K43" s="465">
        <f t="shared" si="11"/>
        <v>19644.907636892764</v>
      </c>
      <c r="L43" s="465">
        <f t="shared" si="11"/>
        <v>19481.856499165904</v>
      </c>
      <c r="M43" s="465">
        <f t="shared" si="11"/>
        <v>19066.056762832512</v>
      </c>
      <c r="N43" s="465">
        <f t="shared" si="10"/>
        <v>18556.468315455531</v>
      </c>
      <c r="O43" s="466">
        <f t="shared" si="2"/>
        <v>15466.347207033947</v>
      </c>
      <c r="P43" s="487"/>
      <c r="Q43" s="74"/>
      <c r="R43" s="467">
        <v>2.3102469076381471E-3</v>
      </c>
      <c r="S43" s="467">
        <v>2.1546564519989708E-3</v>
      </c>
      <c r="T43" s="467">
        <v>1.5670019713895922E-3</v>
      </c>
      <c r="U43" s="227">
        <v>-1.009620651214338E-2</v>
      </c>
      <c r="V43" s="467"/>
      <c r="X43" s="463"/>
      <c r="Y43" s="463"/>
      <c r="Z43" s="463"/>
      <c r="AA43" s="463"/>
    </row>
    <row r="44" spans="1:29" s="64" customFormat="1">
      <c r="A44" s="66" t="s">
        <v>2</v>
      </c>
      <c r="B44" s="65">
        <f>EOMONTH($C$5,-3)</f>
        <v>44196</v>
      </c>
      <c r="C44" s="495"/>
      <c r="D44" s="495">
        <f t="shared" si="12"/>
        <v>19599.627657705689</v>
      </c>
      <c r="E44" s="495">
        <f t="shared" si="13"/>
        <v>19439.970042287623</v>
      </c>
      <c r="F44" s="495">
        <f t="shared" si="14"/>
        <v>19036.226957662035</v>
      </c>
      <c r="G44" s="495">
        <f t="shared" si="15"/>
        <v>18516.571465278968</v>
      </c>
      <c r="H44" s="495">
        <f t="shared" si="16"/>
        <v>15624.091258948869</v>
      </c>
      <c r="I44" s="174"/>
      <c r="J44" s="464">
        <f t="shared" si="4"/>
        <v>44255</v>
      </c>
      <c r="K44" s="465">
        <f t="shared" si="11"/>
        <v>20628.332184862065</v>
      </c>
      <c r="L44" s="465">
        <f t="shared" si="11"/>
        <v>20449.654108090446</v>
      </c>
      <c r="M44" s="465">
        <f t="shared" si="11"/>
        <v>20008.101255151731</v>
      </c>
      <c r="N44" s="465">
        <f t="shared" si="10"/>
        <v>19478.295537956161</v>
      </c>
      <c r="O44" s="466">
        <f t="shared" si="2"/>
        <v>15892.82397746515</v>
      </c>
      <c r="P44" s="487"/>
      <c r="Q44" s="74"/>
      <c r="R44" s="467">
        <v>5.0060024009603854E-2</v>
      </c>
      <c r="S44" s="467">
        <v>4.9676867754671061E-2</v>
      </c>
      <c r="T44" s="467">
        <v>4.9409508428383875E-2</v>
      </c>
      <c r="U44" s="227">
        <v>2.7574498666190994E-2</v>
      </c>
      <c r="V44" s="467"/>
      <c r="W44"/>
      <c r="X44" s="463"/>
      <c r="Y44" s="463"/>
      <c r="Z44" s="463"/>
      <c r="AA44" s="463"/>
      <c r="AB44"/>
      <c r="AC44"/>
    </row>
    <row r="45" spans="1:29">
      <c r="A45" s="66" t="s">
        <v>1</v>
      </c>
      <c r="B45" s="65">
        <f>EOMONTH($C$5,-1)</f>
        <v>44255</v>
      </c>
      <c r="C45" s="495"/>
      <c r="D45" s="495">
        <f t="shared" si="12"/>
        <v>20628.332184862065</v>
      </c>
      <c r="E45" s="495">
        <f t="shared" si="13"/>
        <v>20449.654108090446</v>
      </c>
      <c r="F45" s="495">
        <f t="shared" si="14"/>
        <v>20008.101255151731</v>
      </c>
      <c r="G45" s="495">
        <f t="shared" si="15"/>
        <v>19478.295537956161</v>
      </c>
      <c r="H45" s="495">
        <f t="shared" si="16"/>
        <v>15892.82397746515</v>
      </c>
      <c r="J45" s="464">
        <f t="shared" si="4"/>
        <v>44286</v>
      </c>
      <c r="K45" s="465">
        <f t="shared" si="11"/>
        <v>20771.247119171272</v>
      </c>
      <c r="L45" s="465">
        <f t="shared" si="11"/>
        <v>20585.601380414701</v>
      </c>
      <c r="M45" s="465">
        <f t="shared" si="11"/>
        <v>20125.49597227425</v>
      </c>
      <c r="N45" s="465">
        <f t="shared" si="10"/>
        <v>19607.785314845012</v>
      </c>
      <c r="O45" s="466">
        <f t="shared" si="2"/>
        <v>16588.859035231697</v>
      </c>
      <c r="P45" s="487"/>
      <c r="Q45" s="74"/>
      <c r="R45" s="467">
        <v>6.9280896307304385E-3</v>
      </c>
      <c r="S45" s="467">
        <v>6.6479008205067025E-3</v>
      </c>
      <c r="T45" s="467">
        <v>5.8673592074256486E-3</v>
      </c>
      <c r="U45" s="227">
        <v>4.3795555701961586E-2</v>
      </c>
      <c r="V45" s="467"/>
      <c r="X45" s="463">
        <f>K45/MAX(K$3:K45)-1</f>
        <v>0</v>
      </c>
      <c r="Y45" s="463">
        <f>L45/MAX(L$3:L45)-1</f>
        <v>0</v>
      </c>
      <c r="Z45" s="463">
        <f>M45/MAX(M$3:M45)-1</f>
        <v>0</v>
      </c>
      <c r="AA45" s="463">
        <f>O45/MAX(O$3:O45)-1</f>
        <v>0</v>
      </c>
    </row>
    <row r="46" spans="1:29">
      <c r="A46" s="66" t="s">
        <v>82</v>
      </c>
      <c r="B46" s="67">
        <v>44196</v>
      </c>
      <c r="C46" s="495"/>
      <c r="D46" s="495">
        <f t="shared" si="12"/>
        <v>19599.627657705689</v>
      </c>
      <c r="E46" s="495">
        <f t="shared" si="13"/>
        <v>19439.970042287623</v>
      </c>
      <c r="F46" s="495">
        <f t="shared" si="14"/>
        <v>19036.226957662035</v>
      </c>
      <c r="G46" s="495">
        <f t="shared" si="15"/>
        <v>18516.571465278968</v>
      </c>
      <c r="H46" s="495">
        <f t="shared" si="16"/>
        <v>15624.091258948869</v>
      </c>
      <c r="J46" s="464"/>
      <c r="K46" s="465"/>
      <c r="L46" s="465"/>
      <c r="M46" s="465"/>
      <c r="N46" s="465"/>
      <c r="O46" s="466"/>
      <c r="P46" s="73"/>
      <c r="Q46" s="74"/>
      <c r="R46" s="33"/>
      <c r="S46" s="33"/>
      <c r="T46" s="33"/>
      <c r="U46" s="41"/>
      <c r="V46" s="467"/>
      <c r="X46" s="463"/>
      <c r="Y46" s="463"/>
      <c r="Z46" s="463"/>
      <c r="AA46" s="463"/>
    </row>
    <row r="47" spans="1:29" s="64" customFormat="1">
      <c r="A47" s="66" t="s">
        <v>0</v>
      </c>
      <c r="B47" s="65">
        <f>C5</f>
        <v>44286</v>
      </c>
      <c r="C47" s="495"/>
      <c r="D47" s="495">
        <f t="shared" si="12"/>
        <v>20771.247119171272</v>
      </c>
      <c r="E47" s="495">
        <f t="shared" si="13"/>
        <v>20585.601380414701</v>
      </c>
      <c r="F47" s="495">
        <f t="shared" si="14"/>
        <v>20125.49597227425</v>
      </c>
      <c r="G47" s="495">
        <f t="shared" si="15"/>
        <v>19607.785314845012</v>
      </c>
      <c r="H47" s="495">
        <f t="shared" si="16"/>
        <v>16588.859035231697</v>
      </c>
      <c r="I47" s="174"/>
      <c r="J47" s="464"/>
      <c r="K47" s="239"/>
      <c r="L47" s="239"/>
      <c r="M47" s="239"/>
      <c r="N47" s="239"/>
      <c r="O47" s="466"/>
      <c r="P47" s="73"/>
      <c r="Q47" s="74"/>
      <c r="R47" s="33"/>
      <c r="S47" s="33"/>
      <c r="T47" s="33"/>
      <c r="U47" s="41"/>
      <c r="V47"/>
      <c r="W47"/>
      <c r="X47" s="463"/>
      <c r="Y47" s="463"/>
      <c r="Z47" s="463"/>
      <c r="AA47" s="463"/>
      <c r="AB47"/>
      <c r="AC47"/>
    </row>
    <row r="48" spans="1:29">
      <c r="J48" s="229"/>
      <c r="K48" s="238"/>
      <c r="L48" s="238"/>
      <c r="M48" s="238"/>
      <c r="N48" s="238"/>
      <c r="O48" s="496"/>
      <c r="P48" s="116"/>
      <c r="Q48" s="115"/>
      <c r="R48" s="103"/>
      <c r="S48" s="103"/>
      <c r="T48" s="103"/>
      <c r="U48" s="104"/>
      <c r="V48"/>
    </row>
    <row r="49" spans="1:29">
      <c r="A49" s="604" t="s">
        <v>201</v>
      </c>
      <c r="B49" s="499" t="str">
        <f>A38</f>
        <v>Inception</v>
      </c>
      <c r="C49" s="81" t="e">
        <f>(C47-C38)/C38</f>
        <v>#DIV/0!</v>
      </c>
      <c r="D49" s="81" t="e">
        <f t="shared" ref="D49:H49" si="17">(D47-D38)/D38</f>
        <v>#DIV/0!</v>
      </c>
      <c r="E49" s="81"/>
      <c r="F49" s="81"/>
      <c r="G49" s="81"/>
      <c r="H49" s="81" t="e">
        <f t="shared" si="17"/>
        <v>#DIV/0!</v>
      </c>
      <c r="J49" s="464"/>
      <c r="K49" s="239"/>
      <c r="L49" s="239"/>
      <c r="M49" s="239"/>
      <c r="N49" s="239"/>
      <c r="O49" s="466"/>
      <c r="P49" s="73"/>
      <c r="Q49" s="74"/>
      <c r="R49" s="33"/>
      <c r="S49" s="33"/>
      <c r="T49" s="33"/>
      <c r="U49" s="41"/>
      <c r="V49"/>
    </row>
    <row r="50" spans="1:29" s="64" customFormat="1">
      <c r="A50" s="604"/>
      <c r="B50" s="499" t="str">
        <f>A39</f>
        <v>5YRS</v>
      </c>
      <c r="C50" s="81" t="e">
        <f>(C47-C39)/C39</f>
        <v>#DIV/0!</v>
      </c>
      <c r="D50" s="81" t="e">
        <f t="shared" ref="D50:H50" si="18">(D47-D39)/D39</f>
        <v>#DIV/0!</v>
      </c>
      <c r="E50" s="81"/>
      <c r="F50" s="81"/>
      <c r="G50" s="81"/>
      <c r="H50" s="81" t="e">
        <f t="shared" si="18"/>
        <v>#DIV/0!</v>
      </c>
      <c r="I50" s="174"/>
      <c r="J50" s="464"/>
      <c r="K50" s="239"/>
      <c r="L50" s="239"/>
      <c r="M50" s="239"/>
      <c r="N50" s="239"/>
      <c r="O50" s="466"/>
      <c r="P50" s="73"/>
      <c r="Q50" s="74"/>
      <c r="R50" s="33"/>
      <c r="S50" s="33"/>
      <c r="T50" s="33"/>
      <c r="U50" s="41"/>
      <c r="V50"/>
      <c r="W50"/>
      <c r="X50"/>
      <c r="Y50"/>
      <c r="Z50"/>
      <c r="AA50"/>
      <c r="AB50"/>
      <c r="AC50"/>
    </row>
    <row r="51" spans="1:29">
      <c r="A51" s="604"/>
      <c r="B51" s="499" t="str">
        <f>A40</f>
        <v>3YRS</v>
      </c>
      <c r="C51" s="81" t="e">
        <f>(C47-C40)/C40</f>
        <v>#DIV/0!</v>
      </c>
      <c r="D51" s="81">
        <f t="shared" ref="D51:H51" si="19">(D47-D40)/D40</f>
        <v>0.9310101693963978</v>
      </c>
      <c r="E51" s="81"/>
      <c r="F51" s="81"/>
      <c r="G51" s="81"/>
      <c r="H51" s="81">
        <f t="shared" si="19"/>
        <v>0.5925338137590147</v>
      </c>
      <c r="J51" s="229"/>
      <c r="K51" s="238"/>
      <c r="L51" s="238"/>
      <c r="M51" s="238"/>
      <c r="N51" s="238"/>
      <c r="O51" s="496"/>
      <c r="P51" s="116"/>
      <c r="Q51" s="115"/>
      <c r="R51" s="103"/>
      <c r="S51" s="103"/>
      <c r="T51" s="103"/>
      <c r="U51" s="104"/>
      <c r="V51"/>
    </row>
    <row r="52" spans="1:29">
      <c r="J52" s="464"/>
      <c r="K52" s="239"/>
      <c r="L52" s="239"/>
      <c r="M52" s="239"/>
      <c r="N52" s="239"/>
      <c r="O52" s="466"/>
      <c r="P52" s="73"/>
      <c r="Q52" s="74"/>
      <c r="R52" s="33"/>
      <c r="S52" s="33"/>
      <c r="T52" s="33"/>
      <c r="U52" s="41"/>
      <c r="V52"/>
    </row>
    <row r="53" spans="1:29" s="40" customFormat="1" ht="15.75" thickBot="1">
      <c r="A53" s="604" t="s">
        <v>202</v>
      </c>
      <c r="B53" s="499" t="s">
        <v>8</v>
      </c>
      <c r="C53" s="501" t="e">
        <f>((1+C49)^(1/(C8/12))-1)</f>
        <v>#DIV/0!</v>
      </c>
      <c r="D53" s="501" t="e">
        <f t="shared" ref="D53:H53" si="20">((1+D49)^(1/(D8/12))-1)</f>
        <v>#DIV/0!</v>
      </c>
      <c r="E53" s="501"/>
      <c r="F53" s="501"/>
      <c r="G53" s="501"/>
      <c r="H53" s="501" t="e">
        <f t="shared" si="20"/>
        <v>#DIV/0!</v>
      </c>
      <c r="I53" s="174"/>
      <c r="J53" s="464"/>
      <c r="K53" s="239"/>
      <c r="L53" s="239"/>
      <c r="M53" s="239"/>
      <c r="N53" s="239"/>
      <c r="O53" s="466"/>
      <c r="P53" s="73"/>
      <c r="Q53" s="74"/>
      <c r="R53" s="33"/>
      <c r="S53" s="33"/>
      <c r="T53" s="33"/>
      <c r="U53" s="41"/>
      <c r="V53" s="24"/>
      <c r="W53"/>
      <c r="X53"/>
      <c r="Y53"/>
      <c r="Z53"/>
      <c r="AA53"/>
      <c r="AB53"/>
      <c r="AC53"/>
    </row>
    <row r="54" spans="1:29" ht="15.75" thickBot="1">
      <c r="A54" s="604"/>
      <c r="B54" s="499" t="s">
        <v>7</v>
      </c>
      <c r="C54" s="501" t="e">
        <f>((1+C50)^(1/(60/12))-1)</f>
        <v>#DIV/0!</v>
      </c>
      <c r="D54" s="501" t="e">
        <f t="shared" ref="D54:H54" si="21">((1+D50)^(1/(60/12))-1)</f>
        <v>#DIV/0!</v>
      </c>
      <c r="E54" s="501"/>
      <c r="F54" s="501"/>
      <c r="G54" s="501"/>
      <c r="H54" s="501" t="e">
        <f t="shared" si="21"/>
        <v>#DIV/0!</v>
      </c>
      <c r="J54" s="497"/>
      <c r="K54" s="240"/>
      <c r="L54" s="240"/>
      <c r="M54" s="240"/>
      <c r="N54" s="240"/>
      <c r="O54" s="498"/>
      <c r="P54" s="97"/>
      <c r="Q54" s="96"/>
      <c r="R54" s="44"/>
      <c r="S54" s="44"/>
      <c r="T54" s="44"/>
      <c r="U54" s="43"/>
      <c r="V54" s="38"/>
    </row>
    <row r="55" spans="1:29">
      <c r="A55" s="604"/>
      <c r="B55" s="499" t="s">
        <v>6</v>
      </c>
      <c r="C55" s="501" t="e">
        <f>((1+C51)^(1/(36/12))-1)</f>
        <v>#DIV/0!</v>
      </c>
      <c r="D55" s="501">
        <f t="shared" ref="D55:H55" si="22">((1+D51)^(1/(36/12))-1)</f>
        <v>0.2452642502689959</v>
      </c>
      <c r="E55" s="501"/>
      <c r="F55" s="501"/>
      <c r="G55" s="501"/>
      <c r="H55" s="501">
        <f t="shared" si="22"/>
        <v>0.16778498637956618</v>
      </c>
      <c r="J55" s="464"/>
      <c r="K55" s="239"/>
      <c r="L55" s="239"/>
      <c r="M55" s="239"/>
      <c r="N55" s="239"/>
      <c r="O55" s="466"/>
      <c r="P55" s="73"/>
      <c r="Q55" s="74"/>
      <c r="R55" s="33"/>
      <c r="S55" s="33"/>
      <c r="T55" s="33"/>
      <c r="U55" s="41"/>
      <c r="V55" s="24"/>
    </row>
    <row r="56" spans="1:29" s="64" customFormat="1">
      <c r="A56"/>
      <c r="B56" s="23"/>
      <c r="C56" s="24"/>
      <c r="D56" s="24"/>
      <c r="E56" s="24"/>
      <c r="F56" s="24"/>
      <c r="G56" s="24"/>
      <c r="H56" s="24"/>
      <c r="I56" s="174"/>
      <c r="J56" s="464"/>
      <c r="K56" s="239"/>
      <c r="L56" s="239"/>
      <c r="M56" s="239"/>
      <c r="N56" s="239"/>
      <c r="O56" s="466"/>
      <c r="P56" s="73"/>
      <c r="Q56" s="74"/>
      <c r="R56" s="33"/>
      <c r="S56" s="33"/>
      <c r="T56" s="33"/>
      <c r="U56" s="41"/>
      <c r="V56" s="24"/>
      <c r="W56"/>
      <c r="X56"/>
      <c r="Y56"/>
      <c r="Z56"/>
      <c r="AA56"/>
      <c r="AB56"/>
      <c r="AC56"/>
    </row>
    <row r="57" spans="1:29">
      <c r="J57" s="229"/>
      <c r="K57" s="238"/>
      <c r="L57" s="238"/>
      <c r="M57" s="238"/>
      <c r="N57" s="238"/>
      <c r="O57" s="496"/>
      <c r="P57" s="116"/>
      <c r="Q57" s="115"/>
      <c r="R57" s="103"/>
      <c r="S57" s="103"/>
      <c r="T57" s="103"/>
      <c r="U57" s="104"/>
      <c r="V57" s="100"/>
    </row>
    <row r="58" spans="1:29">
      <c r="J58" s="464"/>
      <c r="K58" s="239"/>
      <c r="L58" s="239"/>
      <c r="M58" s="239"/>
      <c r="N58" s="239"/>
      <c r="O58" s="466"/>
      <c r="P58" s="73"/>
      <c r="Q58" s="500"/>
      <c r="R58" s="33"/>
      <c r="S58" s="33"/>
      <c r="T58" s="33"/>
      <c r="U58" s="41"/>
      <c r="V58" s="24"/>
    </row>
    <row r="59" spans="1:29" s="64" customFormat="1">
      <c r="A59"/>
      <c r="B59" s="23"/>
      <c r="C59" s="24"/>
      <c r="D59" s="24"/>
      <c r="E59" s="24"/>
      <c r="F59" s="24"/>
      <c r="G59" s="24"/>
      <c r="H59" s="24"/>
      <c r="I59" s="174"/>
      <c r="J59" s="464"/>
      <c r="K59" s="239"/>
      <c r="L59" s="239"/>
      <c r="M59" s="239"/>
      <c r="N59" s="239"/>
      <c r="O59" s="466"/>
      <c r="P59" s="24"/>
      <c r="Q59" s="60"/>
      <c r="R59" s="33"/>
      <c r="S59" s="33"/>
      <c r="T59" s="33"/>
      <c r="U59" s="41"/>
      <c r="V59" s="24"/>
      <c r="W59"/>
      <c r="X59"/>
      <c r="Y59"/>
      <c r="Z59"/>
      <c r="AA59"/>
      <c r="AB59"/>
      <c r="AC59"/>
    </row>
    <row r="60" spans="1:29">
      <c r="J60" s="229"/>
      <c r="K60" s="238"/>
      <c r="L60" s="238"/>
      <c r="M60" s="238"/>
      <c r="N60" s="238"/>
      <c r="O60" s="496"/>
      <c r="P60" s="100"/>
      <c r="Q60" s="101"/>
      <c r="R60" s="103"/>
      <c r="S60" s="103"/>
      <c r="T60" s="103"/>
      <c r="U60" s="104"/>
      <c r="V60" s="100"/>
    </row>
    <row r="61" spans="1:29">
      <c r="J61" s="464"/>
      <c r="K61" s="239"/>
      <c r="L61" s="239"/>
      <c r="M61" s="239"/>
      <c r="N61" s="239"/>
      <c r="O61" s="466"/>
      <c r="P61" s="24"/>
      <c r="Q61" s="60"/>
      <c r="R61" s="33"/>
      <c r="S61" s="33"/>
      <c r="T61" s="33"/>
      <c r="U61" s="41"/>
      <c r="V61" s="24"/>
    </row>
    <row r="62" spans="1:29" s="64" customFormat="1">
      <c r="A62"/>
      <c r="B62" s="23"/>
      <c r="C62" s="24"/>
      <c r="D62" s="24"/>
      <c r="E62" s="24"/>
      <c r="F62" s="24"/>
      <c r="G62" s="24"/>
      <c r="H62" s="24"/>
      <c r="I62" s="174"/>
      <c r="J62" s="464"/>
      <c r="K62" s="239"/>
      <c r="L62" s="239"/>
      <c r="M62" s="239"/>
      <c r="N62" s="239"/>
      <c r="O62" s="466"/>
      <c r="P62" s="24"/>
      <c r="Q62" s="60"/>
      <c r="R62" s="33"/>
      <c r="S62" s="33"/>
      <c r="T62" s="33"/>
      <c r="U62" s="41"/>
      <c r="V62" s="24"/>
      <c r="W62"/>
      <c r="X62"/>
      <c r="Y62"/>
      <c r="Z62"/>
      <c r="AA62"/>
      <c r="AB62"/>
      <c r="AC62"/>
    </row>
    <row r="63" spans="1:29">
      <c r="J63" s="229"/>
      <c r="K63" s="238"/>
      <c r="L63" s="238"/>
      <c r="M63" s="238"/>
      <c r="N63" s="238"/>
      <c r="O63" s="496"/>
      <c r="P63" s="100"/>
      <c r="Q63" s="101"/>
      <c r="R63" s="103"/>
      <c r="S63" s="103"/>
      <c r="T63" s="103"/>
      <c r="U63" s="104"/>
      <c r="V63" s="100"/>
    </row>
    <row r="64" spans="1:29">
      <c r="J64" s="464"/>
      <c r="K64" s="239"/>
      <c r="L64" s="239"/>
      <c r="M64" s="239"/>
      <c r="N64" s="239"/>
      <c r="O64" s="466"/>
      <c r="P64" s="24"/>
      <c r="Q64" s="60"/>
      <c r="R64" s="33"/>
      <c r="S64" s="33"/>
      <c r="T64" s="33"/>
      <c r="U64" s="41"/>
      <c r="V64" s="24"/>
    </row>
    <row r="65" spans="1:29" s="40" customFormat="1" ht="15.75" thickBot="1">
      <c r="A65"/>
      <c r="B65" s="23"/>
      <c r="C65" s="24"/>
      <c r="D65" s="24"/>
      <c r="E65" s="24"/>
      <c r="F65" s="24"/>
      <c r="G65" s="24"/>
      <c r="H65" s="24"/>
      <c r="I65" s="174"/>
      <c r="J65" s="464"/>
      <c r="K65" s="239"/>
      <c r="L65" s="239"/>
      <c r="M65" s="239"/>
      <c r="N65" s="239"/>
      <c r="O65" s="466"/>
      <c r="P65" s="24"/>
      <c r="Q65" s="60"/>
      <c r="R65" s="33"/>
      <c r="S65" s="33"/>
      <c r="T65" s="33"/>
      <c r="U65" s="41"/>
      <c r="V65" s="24"/>
      <c r="W65"/>
      <c r="X65"/>
      <c r="Y65"/>
      <c r="Z65"/>
      <c r="AA65"/>
      <c r="AB65"/>
      <c r="AC65"/>
    </row>
    <row r="66" spans="1:29" ht="15.75" thickBot="1">
      <c r="J66" s="497"/>
      <c r="K66" s="240"/>
      <c r="L66" s="240"/>
      <c r="M66" s="240"/>
      <c r="N66" s="240"/>
      <c r="O66" s="498"/>
      <c r="P66" s="38"/>
      <c r="Q66" s="53"/>
      <c r="R66" s="44"/>
      <c r="S66" s="44"/>
      <c r="T66" s="44"/>
      <c r="U66" s="43"/>
      <c r="V66" s="38"/>
    </row>
    <row r="67" spans="1:29">
      <c r="J67" s="464"/>
      <c r="K67" s="239"/>
      <c r="L67" s="239"/>
      <c r="M67" s="239"/>
      <c r="N67" s="239"/>
      <c r="O67" s="466"/>
      <c r="P67" s="24"/>
      <c r="Q67" s="60"/>
      <c r="R67" s="33"/>
      <c r="S67" s="33"/>
      <c r="T67" s="33"/>
      <c r="U67" s="41"/>
      <c r="V67" s="24"/>
    </row>
    <row r="68" spans="1:29" s="64" customFormat="1">
      <c r="A68"/>
      <c r="B68" s="23"/>
      <c r="C68" s="24"/>
      <c r="D68" s="24"/>
      <c r="E68" s="24"/>
      <c r="F68" s="24"/>
      <c r="G68" s="24"/>
      <c r="H68" s="24"/>
      <c r="I68" s="174"/>
      <c r="J68" s="464"/>
      <c r="K68" s="239"/>
      <c r="L68" s="239"/>
      <c r="M68" s="239"/>
      <c r="N68" s="239"/>
      <c r="O68" s="466"/>
      <c r="P68" s="24"/>
      <c r="Q68" s="60"/>
      <c r="R68" s="33"/>
      <c r="S68" s="33"/>
      <c r="T68" s="33"/>
      <c r="U68" s="41"/>
      <c r="V68" s="24"/>
      <c r="W68"/>
      <c r="X68"/>
      <c r="Y68"/>
      <c r="Z68"/>
      <c r="AA68"/>
      <c r="AB68"/>
      <c r="AC68"/>
    </row>
    <row r="69" spans="1:29">
      <c r="J69" s="229"/>
      <c r="K69" s="238"/>
      <c r="L69" s="238"/>
      <c r="M69" s="238"/>
      <c r="N69" s="238"/>
      <c r="O69" s="496"/>
      <c r="P69" s="100"/>
      <c r="Q69" s="101"/>
      <c r="R69" s="103"/>
      <c r="S69" s="103"/>
      <c r="T69" s="103"/>
      <c r="U69" s="104"/>
      <c r="V69" s="100"/>
    </row>
    <row r="70" spans="1:29">
      <c r="J70" s="464"/>
      <c r="K70" s="239"/>
      <c r="L70" s="239"/>
      <c r="M70" s="239"/>
      <c r="N70" s="239"/>
      <c r="O70" s="466"/>
      <c r="P70" s="24"/>
      <c r="Q70" s="60"/>
      <c r="R70" s="33"/>
      <c r="S70" s="33"/>
      <c r="T70" s="33"/>
      <c r="U70" s="41"/>
      <c r="V70" s="24"/>
    </row>
    <row r="71" spans="1:29" s="64" customFormat="1">
      <c r="A71"/>
      <c r="B71" s="23"/>
      <c r="C71" s="24"/>
      <c r="D71" s="24"/>
      <c r="E71" s="24"/>
      <c r="F71" s="24"/>
      <c r="G71" s="24"/>
      <c r="H71" s="24"/>
      <c r="I71" s="174"/>
      <c r="J71" s="464"/>
      <c r="K71" s="239"/>
      <c r="L71" s="239"/>
      <c r="M71" s="239"/>
      <c r="N71" s="239"/>
      <c r="O71" s="466"/>
      <c r="P71" s="24"/>
      <c r="Q71" s="60"/>
      <c r="R71" s="33"/>
      <c r="S71" s="33"/>
      <c r="T71" s="33"/>
      <c r="U71" s="41"/>
      <c r="V71" s="24"/>
      <c r="W71"/>
      <c r="X71"/>
      <c r="Y71"/>
      <c r="Z71"/>
      <c r="AA71"/>
      <c r="AB71"/>
      <c r="AC71"/>
    </row>
    <row r="72" spans="1:29">
      <c r="J72" s="229"/>
      <c r="K72" s="238"/>
      <c r="L72" s="238"/>
      <c r="M72" s="238"/>
      <c r="N72" s="238"/>
      <c r="O72" s="496"/>
      <c r="P72" s="100"/>
      <c r="Q72" s="101"/>
      <c r="R72" s="103"/>
      <c r="S72" s="103"/>
      <c r="T72" s="103"/>
      <c r="U72" s="104"/>
      <c r="V72" s="100"/>
    </row>
    <row r="73" spans="1:29">
      <c r="J73" s="464"/>
      <c r="K73" s="239"/>
      <c r="L73" s="239"/>
      <c r="M73" s="239"/>
      <c r="N73" s="239"/>
      <c r="O73" s="466"/>
      <c r="P73" s="24"/>
      <c r="Q73" s="60"/>
      <c r="R73" s="33"/>
      <c r="S73" s="33"/>
      <c r="T73" s="33"/>
      <c r="U73" s="41"/>
      <c r="V73" s="24"/>
    </row>
    <row r="74" spans="1:29" s="64" customFormat="1">
      <c r="A74"/>
      <c r="B74" s="23"/>
      <c r="C74" s="24"/>
      <c r="D74" s="24"/>
      <c r="E74" s="24"/>
      <c r="F74" s="24"/>
      <c r="G74" s="24"/>
      <c r="H74" s="24"/>
      <c r="I74" s="174"/>
      <c r="J74" s="464"/>
      <c r="K74" s="239"/>
      <c r="L74" s="239"/>
      <c r="M74" s="239"/>
      <c r="N74" s="239"/>
      <c r="O74" s="466"/>
      <c r="P74" s="24"/>
      <c r="Q74" s="60"/>
      <c r="R74" s="33"/>
      <c r="S74" s="33"/>
      <c r="T74" s="33"/>
      <c r="U74" s="41"/>
      <c r="V74" s="24"/>
      <c r="W74"/>
      <c r="X74"/>
      <c r="Y74"/>
      <c r="Z74"/>
      <c r="AA74"/>
      <c r="AB74"/>
      <c r="AC74"/>
    </row>
    <row r="75" spans="1:29">
      <c r="J75" s="229"/>
      <c r="K75" s="238"/>
      <c r="L75" s="238"/>
      <c r="M75" s="238"/>
      <c r="N75" s="238"/>
      <c r="O75" s="496"/>
      <c r="P75" s="100"/>
      <c r="Q75" s="101"/>
      <c r="R75" s="103"/>
      <c r="S75" s="103"/>
      <c r="T75" s="103"/>
      <c r="U75" s="104"/>
      <c r="V75" s="100"/>
    </row>
    <row r="76" spans="1:29">
      <c r="J76" s="464"/>
      <c r="K76" s="239"/>
      <c r="L76" s="239"/>
      <c r="M76" s="239"/>
      <c r="N76" s="239"/>
      <c r="O76" s="466"/>
      <c r="P76" s="24"/>
      <c r="Q76" s="60"/>
      <c r="R76" s="33"/>
      <c r="S76" s="33"/>
      <c r="T76" s="33"/>
      <c r="U76" s="41"/>
      <c r="V76" s="24"/>
    </row>
    <row r="77" spans="1:29" s="40" customFormat="1" ht="15.75" thickBot="1">
      <c r="A77"/>
      <c r="B77" s="23"/>
      <c r="C77" s="24"/>
      <c r="D77" s="24"/>
      <c r="E77" s="24"/>
      <c r="F77" s="24"/>
      <c r="G77" s="24"/>
      <c r="H77" s="24"/>
      <c r="I77" s="174"/>
      <c r="J77" s="464"/>
      <c r="K77" s="239"/>
      <c r="L77" s="239"/>
      <c r="M77" s="239"/>
      <c r="N77" s="239"/>
      <c r="O77" s="466"/>
      <c r="P77" s="24"/>
      <c r="Q77" s="60"/>
      <c r="R77" s="33"/>
      <c r="S77" s="33"/>
      <c r="T77" s="33"/>
      <c r="U77" s="41"/>
      <c r="V77" s="24"/>
      <c r="W77"/>
      <c r="X77"/>
      <c r="Y77"/>
      <c r="Z77"/>
      <c r="AA77"/>
      <c r="AB77"/>
      <c r="AC77"/>
    </row>
    <row r="78" spans="1:29" ht="15.75" thickBot="1">
      <c r="J78" s="497"/>
      <c r="K78" s="240"/>
      <c r="L78" s="240"/>
      <c r="M78" s="240"/>
      <c r="N78" s="240"/>
      <c r="O78" s="498"/>
      <c r="P78" s="38"/>
      <c r="Q78" s="53"/>
      <c r="R78" s="44"/>
      <c r="S78" s="44"/>
      <c r="T78" s="44"/>
      <c r="U78" s="43"/>
      <c r="V78" s="38"/>
    </row>
    <row r="79" spans="1:29">
      <c r="J79" s="464"/>
      <c r="K79" s="239"/>
      <c r="L79" s="239"/>
      <c r="M79" s="239"/>
      <c r="N79" s="239"/>
      <c r="O79" s="466"/>
      <c r="P79" s="24"/>
      <c r="Q79" s="60"/>
      <c r="R79" s="33"/>
      <c r="S79" s="33"/>
      <c r="T79" s="33"/>
      <c r="U79" s="41"/>
      <c r="V79" s="24"/>
    </row>
    <row r="80" spans="1:29" s="64" customFormat="1">
      <c r="A80"/>
      <c r="B80" s="23"/>
      <c r="C80" s="24"/>
      <c r="D80" s="24"/>
      <c r="E80" s="24"/>
      <c r="F80" s="24"/>
      <c r="G80" s="24"/>
      <c r="H80" s="24"/>
      <c r="I80" s="174"/>
      <c r="J80" s="464"/>
      <c r="K80" s="239"/>
      <c r="L80" s="239"/>
      <c r="M80" s="239"/>
      <c r="N80" s="239"/>
      <c r="O80" s="466"/>
      <c r="P80" s="24"/>
      <c r="Q80" s="60"/>
      <c r="R80" s="33"/>
      <c r="S80" s="33"/>
      <c r="T80" s="33"/>
      <c r="U80" s="41"/>
      <c r="V80" s="24"/>
      <c r="W80"/>
      <c r="X80"/>
      <c r="Y80"/>
      <c r="Z80"/>
      <c r="AA80"/>
      <c r="AB80"/>
      <c r="AC80"/>
    </row>
    <row r="81" spans="1:29">
      <c r="J81" s="229"/>
      <c r="K81" s="238"/>
      <c r="L81" s="238"/>
      <c r="M81" s="238"/>
      <c r="N81" s="238"/>
      <c r="O81" s="496"/>
      <c r="P81" s="100"/>
      <c r="Q81" s="101"/>
      <c r="R81" s="103"/>
      <c r="S81" s="103"/>
      <c r="T81" s="103"/>
      <c r="U81" s="104"/>
      <c r="V81" s="100"/>
    </row>
    <row r="82" spans="1:29">
      <c r="J82" s="464"/>
      <c r="K82" s="239"/>
      <c r="L82" s="239"/>
      <c r="M82" s="239"/>
      <c r="N82" s="239"/>
      <c r="O82" s="466"/>
      <c r="P82" s="24"/>
      <c r="Q82" s="60"/>
      <c r="R82" s="33"/>
      <c r="S82" s="33"/>
      <c r="T82" s="33"/>
      <c r="U82" s="41"/>
      <c r="V82" s="24"/>
    </row>
    <row r="83" spans="1:29" s="64" customFormat="1">
      <c r="A83"/>
      <c r="B83" s="23"/>
      <c r="C83" s="24"/>
      <c r="D83" s="24"/>
      <c r="E83" s="24"/>
      <c r="F83" s="24"/>
      <c r="G83" s="24"/>
      <c r="H83" s="24"/>
      <c r="I83" s="174"/>
      <c r="J83" s="464"/>
      <c r="K83" s="239"/>
      <c r="L83" s="239"/>
      <c r="M83" s="239"/>
      <c r="N83" s="239"/>
      <c r="O83" s="466"/>
      <c r="P83" s="24"/>
      <c r="Q83" s="60"/>
      <c r="R83" s="33"/>
      <c r="S83" s="33"/>
      <c r="T83" s="33"/>
      <c r="U83" s="41"/>
      <c r="V83" s="24"/>
      <c r="W83"/>
      <c r="X83"/>
      <c r="Y83"/>
      <c r="Z83"/>
      <c r="AA83"/>
      <c r="AB83"/>
      <c r="AC83"/>
    </row>
    <row r="84" spans="1:29">
      <c r="J84" s="229"/>
      <c r="K84" s="238"/>
      <c r="L84" s="238"/>
      <c r="M84" s="238"/>
      <c r="N84" s="238"/>
      <c r="O84" s="496"/>
      <c r="P84" s="100"/>
      <c r="Q84" s="101"/>
      <c r="R84" s="103"/>
      <c r="S84" s="103"/>
      <c r="T84" s="103"/>
      <c r="U84" s="104"/>
      <c r="V84" s="100"/>
    </row>
    <row r="85" spans="1:29">
      <c r="J85" s="464"/>
      <c r="K85" s="239"/>
      <c r="L85" s="239"/>
      <c r="M85" s="239"/>
      <c r="N85" s="239"/>
      <c r="O85" s="466"/>
      <c r="P85" s="24"/>
      <c r="Q85" s="60"/>
      <c r="R85" s="33"/>
      <c r="S85" s="33"/>
      <c r="T85" s="33"/>
      <c r="U85" s="41"/>
      <c r="V85" s="24"/>
    </row>
    <row r="86" spans="1:29" s="64" customFormat="1">
      <c r="A86"/>
      <c r="B86" s="23"/>
      <c r="C86" s="24"/>
      <c r="D86" s="24"/>
      <c r="E86" s="24"/>
      <c r="F86" s="24"/>
      <c r="G86" s="24"/>
      <c r="H86" s="24"/>
      <c r="I86" s="174"/>
      <c r="J86" s="464"/>
      <c r="K86" s="239"/>
      <c r="L86" s="239"/>
      <c r="M86" s="239"/>
      <c r="N86" s="239"/>
      <c r="O86" s="466"/>
      <c r="P86" s="24"/>
      <c r="Q86" s="60"/>
      <c r="R86" s="33"/>
      <c r="S86" s="33"/>
      <c r="T86" s="33"/>
      <c r="U86" s="41"/>
      <c r="V86" s="24"/>
      <c r="W86"/>
      <c r="X86"/>
      <c r="Y86"/>
      <c r="Z86"/>
      <c r="AA86"/>
      <c r="AB86"/>
      <c r="AC86"/>
    </row>
    <row r="87" spans="1:29">
      <c r="J87" s="229"/>
      <c r="K87" s="238"/>
      <c r="L87" s="238"/>
      <c r="M87" s="238"/>
      <c r="N87" s="238"/>
      <c r="O87" s="496"/>
      <c r="P87" s="100"/>
      <c r="Q87" s="101"/>
      <c r="R87" s="103"/>
      <c r="S87" s="103"/>
      <c r="T87" s="103"/>
      <c r="U87" s="104"/>
      <c r="V87" s="100"/>
    </row>
    <row r="88" spans="1:29">
      <c r="J88" s="464"/>
      <c r="K88" s="239"/>
      <c r="L88" s="239"/>
      <c r="M88" s="239"/>
      <c r="N88" s="239"/>
      <c r="O88" s="466"/>
      <c r="P88" s="24"/>
      <c r="Q88" s="60"/>
      <c r="R88" s="33"/>
      <c r="S88" s="33"/>
      <c r="T88" s="33"/>
      <c r="U88" s="41"/>
      <c r="V88" s="24"/>
    </row>
    <row r="89" spans="1:29" s="40" customFormat="1" ht="15.75" thickBot="1">
      <c r="A89"/>
      <c r="B89" s="23"/>
      <c r="C89" s="24"/>
      <c r="D89" s="24"/>
      <c r="E89" s="24"/>
      <c r="F89" s="24"/>
      <c r="G89" s="24"/>
      <c r="H89" s="24"/>
      <c r="I89" s="174"/>
      <c r="J89" s="464"/>
      <c r="K89" s="239"/>
      <c r="L89" s="239"/>
      <c r="M89" s="239"/>
      <c r="N89" s="239"/>
      <c r="O89" s="466"/>
      <c r="P89" s="24"/>
      <c r="Q89" s="60"/>
      <c r="R89" s="33"/>
      <c r="S89" s="33"/>
      <c r="T89" s="33"/>
      <c r="U89" s="41"/>
      <c r="V89" s="24"/>
      <c r="W89"/>
      <c r="X89"/>
      <c r="Y89"/>
      <c r="Z89"/>
      <c r="AA89"/>
      <c r="AB89"/>
      <c r="AC89"/>
    </row>
    <row r="90" spans="1:29" ht="15.75" thickBot="1">
      <c r="J90" s="497"/>
      <c r="K90" s="240"/>
      <c r="L90" s="240"/>
      <c r="M90" s="240"/>
      <c r="N90" s="240"/>
      <c r="O90" s="498"/>
      <c r="P90" s="38"/>
      <c r="Q90" s="53"/>
      <c r="R90" s="44"/>
      <c r="S90" s="44"/>
      <c r="T90" s="44"/>
      <c r="U90" s="43"/>
      <c r="V90" s="38"/>
    </row>
    <row r="91" spans="1:29">
      <c r="J91" s="464"/>
      <c r="K91" s="239"/>
      <c r="L91" s="239"/>
      <c r="M91" s="239"/>
      <c r="N91" s="239"/>
      <c r="O91" s="466"/>
      <c r="P91" s="24"/>
      <c r="Q91" s="60"/>
      <c r="R91" s="33"/>
      <c r="S91" s="33"/>
      <c r="T91" s="33"/>
      <c r="U91" s="41"/>
      <c r="V91" s="24"/>
    </row>
    <row r="92" spans="1:29">
      <c r="J92" s="464"/>
      <c r="K92" s="239"/>
      <c r="L92" s="239"/>
      <c r="M92" s="239"/>
      <c r="N92" s="239"/>
      <c r="O92" s="466"/>
      <c r="P92" s="24"/>
      <c r="Q92" s="60"/>
      <c r="R92" s="33"/>
      <c r="S92" s="33"/>
      <c r="T92" s="33"/>
      <c r="U92" s="41"/>
      <c r="V92" s="24"/>
    </row>
    <row r="93" spans="1:29">
      <c r="J93" s="229"/>
      <c r="K93" s="238"/>
      <c r="L93" s="238"/>
      <c r="M93" s="238"/>
      <c r="N93" s="238"/>
      <c r="O93" s="496"/>
      <c r="P93" s="100"/>
      <c r="Q93" s="101"/>
      <c r="R93" s="103"/>
      <c r="S93" s="103"/>
      <c r="T93" s="103"/>
      <c r="U93" s="104"/>
      <c r="V93" s="100"/>
    </row>
    <row r="94" spans="1:29">
      <c r="J94" s="464"/>
      <c r="K94" s="239"/>
      <c r="L94" s="239"/>
      <c r="M94" s="239"/>
      <c r="N94" s="239"/>
      <c r="O94" s="466"/>
      <c r="P94" s="24"/>
      <c r="Q94" s="60"/>
      <c r="R94" s="33"/>
      <c r="S94" s="33"/>
      <c r="T94" s="33"/>
      <c r="U94" s="41"/>
      <c r="V94" s="24"/>
    </row>
    <row r="95" spans="1:29">
      <c r="J95" s="464"/>
      <c r="K95" s="239"/>
      <c r="L95" s="239"/>
      <c r="M95" s="239"/>
      <c r="N95" s="239"/>
      <c r="O95" s="466"/>
      <c r="P95" s="24"/>
      <c r="Q95" s="60"/>
      <c r="R95" s="33"/>
      <c r="S95" s="33"/>
      <c r="T95" s="33"/>
      <c r="U95" s="41"/>
      <c r="V95" s="24"/>
    </row>
    <row r="96" spans="1:29">
      <c r="J96" s="229"/>
      <c r="K96" s="238"/>
      <c r="L96" s="238"/>
      <c r="M96" s="238"/>
      <c r="N96" s="238"/>
      <c r="O96" s="496"/>
      <c r="P96" s="100"/>
      <c r="Q96" s="101"/>
      <c r="R96" s="103"/>
      <c r="S96" s="103"/>
      <c r="T96" s="103"/>
      <c r="U96" s="104"/>
      <c r="V96" s="100"/>
    </row>
    <row r="97" spans="1:29">
      <c r="J97" s="464"/>
      <c r="K97" s="239"/>
      <c r="L97" s="239"/>
      <c r="M97" s="239"/>
      <c r="N97" s="239"/>
      <c r="O97" s="466"/>
      <c r="P97" s="24"/>
      <c r="Q97" s="60"/>
      <c r="R97" s="33"/>
      <c r="S97" s="33"/>
      <c r="T97" s="33"/>
      <c r="U97" s="41"/>
      <c r="V97" s="24"/>
    </row>
    <row r="98" spans="1:29">
      <c r="J98" s="464"/>
      <c r="K98" s="239"/>
      <c r="L98" s="239"/>
      <c r="M98" s="239"/>
      <c r="N98" s="239"/>
      <c r="O98" s="466"/>
      <c r="P98" s="24"/>
      <c r="Q98" s="60"/>
      <c r="R98" s="33"/>
      <c r="S98" s="33"/>
      <c r="T98" s="33"/>
      <c r="U98" s="41"/>
      <c r="V98" s="24"/>
    </row>
    <row r="99" spans="1:29">
      <c r="J99" s="229"/>
      <c r="K99" s="238"/>
      <c r="L99" s="238"/>
      <c r="M99" s="238"/>
      <c r="N99" s="238"/>
      <c r="O99" s="496"/>
      <c r="P99" s="100"/>
      <c r="Q99" s="101"/>
      <c r="R99" s="103"/>
      <c r="S99" s="103"/>
      <c r="T99" s="103"/>
      <c r="U99" s="104"/>
      <c r="V99" s="100"/>
    </row>
    <row r="100" spans="1:29">
      <c r="J100" s="464"/>
      <c r="K100" s="239"/>
      <c r="L100" s="239"/>
      <c r="M100" s="239"/>
      <c r="N100" s="239"/>
      <c r="O100" s="466"/>
      <c r="P100" s="24"/>
      <c r="Q100" s="60"/>
      <c r="R100" s="33"/>
      <c r="S100" s="33"/>
      <c r="T100" s="33"/>
      <c r="U100" s="41"/>
      <c r="V100" s="24"/>
    </row>
    <row r="101" spans="1:29">
      <c r="J101" s="464"/>
      <c r="K101" s="239"/>
      <c r="L101" s="239"/>
      <c r="M101" s="239"/>
      <c r="N101" s="239"/>
      <c r="O101" s="466"/>
      <c r="P101" s="24"/>
      <c r="Q101" s="60"/>
      <c r="R101" s="33"/>
      <c r="S101" s="33"/>
      <c r="T101" s="33"/>
      <c r="U101" s="41"/>
      <c r="V101" s="24"/>
    </row>
    <row r="102" spans="1:29" ht="15.75" thickBot="1">
      <c r="J102" s="497"/>
      <c r="K102" s="240"/>
      <c r="L102" s="240"/>
      <c r="M102" s="240"/>
      <c r="N102" s="240"/>
      <c r="O102" s="498"/>
      <c r="P102" s="38"/>
      <c r="Q102" s="53"/>
      <c r="R102" s="44"/>
      <c r="S102" s="44"/>
      <c r="T102" s="44"/>
      <c r="U102" s="43"/>
      <c r="V102" s="38"/>
    </row>
    <row r="103" spans="1:29" ht="15.75" thickBot="1">
      <c r="A103" s="40"/>
      <c r="B103" s="39"/>
      <c r="C103" s="38"/>
      <c r="D103" s="38"/>
      <c r="E103" s="38"/>
      <c r="F103" s="38"/>
      <c r="G103" s="38"/>
      <c r="H103" s="38"/>
      <c r="I103" s="502"/>
      <c r="J103" s="464"/>
      <c r="K103" s="239"/>
      <c r="L103" s="239"/>
      <c r="M103" s="239"/>
      <c r="N103" s="239"/>
      <c r="O103" s="466"/>
      <c r="P103" s="24"/>
      <c r="Q103" s="60"/>
      <c r="R103" s="33"/>
      <c r="S103" s="33"/>
      <c r="T103" s="33"/>
      <c r="U103" s="41"/>
      <c r="V103" s="24"/>
    </row>
    <row r="104" spans="1:29">
      <c r="J104" s="464"/>
      <c r="K104" s="239"/>
      <c r="L104" s="239"/>
      <c r="M104" s="239"/>
      <c r="N104" s="239"/>
      <c r="O104" s="466"/>
      <c r="P104" s="24"/>
      <c r="Q104" s="60"/>
      <c r="R104" s="33"/>
      <c r="S104" s="33"/>
      <c r="T104" s="33"/>
      <c r="U104" s="41"/>
      <c r="V104" s="24"/>
    </row>
    <row r="105" spans="1:29">
      <c r="J105" s="229"/>
      <c r="K105" s="238"/>
      <c r="L105" s="238"/>
      <c r="M105" s="238"/>
      <c r="N105" s="238"/>
      <c r="O105" s="496"/>
      <c r="P105" s="100"/>
      <c r="Q105" s="101"/>
      <c r="R105" s="103"/>
      <c r="S105" s="103"/>
      <c r="T105" s="103"/>
      <c r="U105" s="104"/>
      <c r="V105" s="100"/>
    </row>
    <row r="106" spans="1:29">
      <c r="J106" s="464"/>
      <c r="K106" s="239"/>
      <c r="L106" s="239"/>
      <c r="M106" s="239"/>
      <c r="N106" s="239"/>
      <c r="O106" s="466"/>
      <c r="P106" s="24"/>
      <c r="Q106" s="60"/>
      <c r="R106" s="33"/>
      <c r="S106" s="33"/>
      <c r="T106" s="33"/>
      <c r="U106" s="41"/>
      <c r="V106" s="24"/>
    </row>
    <row r="107" spans="1:29">
      <c r="J107" s="464"/>
      <c r="K107" s="239"/>
      <c r="L107" s="239"/>
      <c r="M107" s="239"/>
      <c r="N107" s="239"/>
      <c r="O107" s="466"/>
      <c r="P107" s="24"/>
      <c r="Q107" s="60"/>
      <c r="R107" s="33"/>
      <c r="S107" s="33"/>
      <c r="T107" s="33"/>
      <c r="U107" s="41"/>
      <c r="V107" s="24"/>
    </row>
    <row r="108" spans="1:29" s="40" customFormat="1" ht="15.75" thickBot="1">
      <c r="A108"/>
      <c r="B108" s="23"/>
      <c r="C108" s="24"/>
      <c r="D108" s="24"/>
      <c r="E108" s="24"/>
      <c r="F108" s="24"/>
      <c r="G108" s="24"/>
      <c r="H108" s="24"/>
      <c r="I108" s="174"/>
      <c r="J108" s="229"/>
      <c r="K108" s="238"/>
      <c r="L108" s="238"/>
      <c r="M108" s="238"/>
      <c r="N108" s="238"/>
      <c r="O108" s="496"/>
      <c r="P108" s="100"/>
      <c r="Q108" s="101"/>
      <c r="R108" s="103"/>
      <c r="S108" s="103"/>
      <c r="T108" s="103"/>
      <c r="U108" s="104"/>
      <c r="V108" s="100"/>
      <c r="W108"/>
      <c r="X108"/>
      <c r="Y108"/>
      <c r="Z108"/>
      <c r="AA108"/>
      <c r="AB108"/>
      <c r="AC108"/>
    </row>
    <row r="109" spans="1:29">
      <c r="J109" s="464"/>
      <c r="K109" s="239"/>
      <c r="L109" s="239"/>
      <c r="M109" s="239"/>
      <c r="N109" s="239"/>
      <c r="O109" s="466"/>
      <c r="P109" s="24"/>
      <c r="Q109" s="60"/>
      <c r="R109" s="33"/>
      <c r="S109" s="33"/>
      <c r="T109" s="33"/>
      <c r="U109" s="41"/>
      <c r="V109" s="24"/>
    </row>
    <row r="110" spans="1:29">
      <c r="J110" s="464"/>
      <c r="K110" s="239"/>
      <c r="L110" s="239"/>
      <c r="M110" s="239"/>
      <c r="N110" s="239"/>
      <c r="O110" s="466"/>
      <c r="P110" s="24"/>
      <c r="Q110" s="60"/>
      <c r="R110" s="33"/>
      <c r="S110" s="33"/>
      <c r="T110" s="33"/>
      <c r="U110" s="41"/>
      <c r="V110" s="24"/>
    </row>
    <row r="111" spans="1:29">
      <c r="J111" s="229"/>
      <c r="K111" s="238"/>
      <c r="L111" s="238"/>
      <c r="M111" s="238"/>
      <c r="N111" s="238"/>
      <c r="O111" s="496"/>
      <c r="P111" s="100"/>
      <c r="Q111" s="101"/>
      <c r="R111" s="103"/>
      <c r="S111" s="103"/>
      <c r="T111" s="103"/>
      <c r="U111" s="104"/>
      <c r="V111" s="100"/>
    </row>
    <row r="112" spans="1:29">
      <c r="J112" s="464"/>
      <c r="K112" s="239"/>
      <c r="L112" s="239"/>
      <c r="M112" s="239"/>
      <c r="N112" s="239"/>
      <c r="O112" s="466"/>
      <c r="P112" s="24"/>
      <c r="Q112" s="60"/>
      <c r="R112" s="33"/>
      <c r="S112" s="33"/>
      <c r="T112" s="33"/>
      <c r="U112" s="41"/>
      <c r="V112" s="24"/>
    </row>
    <row r="113" spans="1:29">
      <c r="J113" s="464"/>
      <c r="K113" s="239"/>
      <c r="L113" s="239"/>
      <c r="M113" s="239"/>
      <c r="N113" s="239"/>
      <c r="O113" s="466"/>
      <c r="P113" s="24"/>
      <c r="Q113" s="60"/>
      <c r="R113" s="33"/>
      <c r="S113" s="33"/>
      <c r="T113" s="33"/>
      <c r="U113" s="41"/>
      <c r="V113" s="24"/>
    </row>
    <row r="114" spans="1:29" ht="15.75" thickBot="1">
      <c r="J114" s="497"/>
      <c r="K114" s="240"/>
      <c r="L114" s="240"/>
      <c r="M114" s="240"/>
      <c r="N114" s="240"/>
      <c r="O114" s="498"/>
      <c r="P114" s="38"/>
      <c r="Q114" s="53"/>
      <c r="R114" s="44"/>
      <c r="S114" s="44"/>
      <c r="T114" s="44"/>
      <c r="U114" s="43"/>
      <c r="V114" s="38"/>
    </row>
    <row r="115" spans="1:29">
      <c r="J115" s="464"/>
      <c r="K115" s="239"/>
      <c r="L115" s="239"/>
      <c r="M115" s="239"/>
      <c r="N115" s="239"/>
      <c r="O115" s="466"/>
      <c r="P115" s="24"/>
      <c r="Q115" s="60"/>
      <c r="R115" s="33"/>
      <c r="S115" s="33"/>
      <c r="T115" s="33"/>
      <c r="U115" s="41"/>
      <c r="V115" s="24"/>
    </row>
    <row r="116" spans="1:29">
      <c r="J116" s="464"/>
      <c r="K116" s="239"/>
      <c r="L116" s="239"/>
      <c r="M116" s="239"/>
      <c r="N116" s="239"/>
      <c r="O116" s="466"/>
      <c r="P116" s="24"/>
      <c r="Q116" s="60"/>
      <c r="R116" s="33"/>
      <c r="S116" s="33"/>
      <c r="T116" s="33"/>
      <c r="U116" s="41"/>
      <c r="V116" s="24"/>
    </row>
    <row r="117" spans="1:29">
      <c r="J117" s="229"/>
      <c r="K117" s="238"/>
      <c r="L117" s="238"/>
      <c r="M117" s="238"/>
      <c r="N117" s="238"/>
      <c r="O117" s="496"/>
      <c r="P117" s="100"/>
      <c r="Q117" s="101"/>
      <c r="R117" s="103"/>
      <c r="S117" s="103"/>
      <c r="T117" s="103"/>
      <c r="U117" s="104"/>
      <c r="V117" s="100"/>
    </row>
    <row r="118" spans="1:29">
      <c r="J118" s="464"/>
      <c r="K118" s="239"/>
      <c r="L118" s="239"/>
      <c r="M118" s="239"/>
      <c r="N118" s="239"/>
      <c r="O118" s="466"/>
      <c r="P118" s="24"/>
      <c r="Q118" s="60"/>
      <c r="R118" s="33"/>
      <c r="S118" s="33"/>
      <c r="T118" s="33"/>
      <c r="U118" s="41"/>
      <c r="V118" s="24"/>
    </row>
    <row r="119" spans="1:29">
      <c r="J119" s="464"/>
      <c r="K119" s="239"/>
      <c r="L119" s="239"/>
      <c r="M119" s="239"/>
      <c r="N119" s="239"/>
      <c r="O119" s="466"/>
      <c r="P119" s="24"/>
      <c r="Q119" s="60"/>
      <c r="R119" s="33"/>
      <c r="S119" s="33"/>
      <c r="T119" s="33"/>
      <c r="U119" s="41"/>
      <c r="V119" s="24"/>
    </row>
    <row r="120" spans="1:29" s="40" customFormat="1" ht="15.75" thickBot="1">
      <c r="A120"/>
      <c r="B120" s="23"/>
      <c r="C120" s="24"/>
      <c r="D120" s="24"/>
      <c r="E120" s="24"/>
      <c r="F120" s="24"/>
      <c r="G120" s="24"/>
      <c r="H120" s="24"/>
      <c r="I120" s="174"/>
      <c r="J120" s="229"/>
      <c r="K120" s="238"/>
      <c r="L120" s="238"/>
      <c r="M120" s="238"/>
      <c r="N120" s="238"/>
      <c r="O120" s="496"/>
      <c r="P120" s="100"/>
      <c r="Q120" s="101"/>
      <c r="R120" s="103"/>
      <c r="S120" s="103"/>
      <c r="T120" s="103"/>
      <c r="U120" s="104"/>
      <c r="V120" s="100"/>
      <c r="W120"/>
      <c r="X120"/>
      <c r="Y120"/>
      <c r="Z120"/>
      <c r="AA120"/>
      <c r="AB120"/>
      <c r="AC120"/>
    </row>
    <row r="121" spans="1:29">
      <c r="J121" s="464"/>
      <c r="K121" s="239"/>
      <c r="L121" s="239"/>
      <c r="M121" s="239"/>
      <c r="N121" s="239"/>
      <c r="O121" s="466"/>
      <c r="P121" s="24"/>
      <c r="Q121" s="60"/>
      <c r="R121" s="33"/>
      <c r="S121" s="33"/>
      <c r="T121" s="33"/>
      <c r="U121" s="41"/>
      <c r="V121" s="24"/>
    </row>
    <row r="122" spans="1:29">
      <c r="J122" s="464"/>
      <c r="K122" s="239"/>
      <c r="L122" s="239"/>
      <c r="M122" s="239"/>
      <c r="N122" s="239"/>
      <c r="O122" s="466"/>
      <c r="P122" s="24"/>
      <c r="Q122" s="60"/>
      <c r="R122" s="33"/>
      <c r="S122" s="33"/>
      <c r="T122" s="33"/>
      <c r="U122" s="41"/>
      <c r="V122" s="24"/>
    </row>
    <row r="123" spans="1:29" s="40" customFormat="1" ht="15.75" thickBot="1">
      <c r="A123"/>
      <c r="B123" s="23"/>
      <c r="C123" s="24"/>
      <c r="D123" s="24"/>
      <c r="E123" s="24"/>
      <c r="F123" s="24"/>
      <c r="G123" s="24"/>
      <c r="H123" s="24"/>
      <c r="I123" s="174"/>
      <c r="J123" s="229"/>
      <c r="K123" s="238"/>
      <c r="L123" s="238"/>
      <c r="M123" s="238"/>
      <c r="N123" s="238"/>
      <c r="O123" s="496"/>
      <c r="P123" s="100"/>
      <c r="Q123" s="101"/>
      <c r="R123" s="103"/>
      <c r="S123" s="103"/>
      <c r="T123" s="103"/>
      <c r="U123" s="104"/>
      <c r="V123" s="100"/>
      <c r="W123"/>
      <c r="X123"/>
      <c r="Y123"/>
      <c r="Z123"/>
      <c r="AA123"/>
      <c r="AB123"/>
      <c r="AC123"/>
    </row>
    <row r="124" spans="1:29">
      <c r="J124" s="464"/>
      <c r="K124" s="239"/>
      <c r="L124" s="239"/>
      <c r="M124" s="239"/>
      <c r="N124" s="239"/>
      <c r="O124" s="466"/>
      <c r="P124" s="24"/>
      <c r="Q124" s="60"/>
      <c r="R124" s="33"/>
      <c r="S124" s="33"/>
      <c r="T124" s="33"/>
      <c r="U124" s="41"/>
      <c r="V124" s="24"/>
    </row>
    <row r="125" spans="1:29">
      <c r="J125" s="464"/>
      <c r="K125" s="239"/>
      <c r="L125" s="239"/>
      <c r="M125" s="239"/>
      <c r="N125" s="239"/>
      <c r="O125" s="466"/>
      <c r="P125" s="24"/>
      <c r="Q125" s="60"/>
      <c r="R125" s="33"/>
      <c r="S125" s="33"/>
      <c r="T125" s="33"/>
      <c r="U125" s="41"/>
      <c r="V125" s="24"/>
    </row>
    <row r="126" spans="1:29" ht="15.75" thickBot="1">
      <c r="J126" s="497"/>
      <c r="K126" s="240"/>
      <c r="L126" s="240"/>
      <c r="M126" s="240"/>
      <c r="N126" s="240"/>
      <c r="O126" s="498"/>
      <c r="P126" s="38"/>
      <c r="Q126" s="53"/>
      <c r="R126" s="44"/>
      <c r="S126" s="44"/>
      <c r="T126" s="44"/>
      <c r="U126" s="43"/>
      <c r="V126" s="38"/>
    </row>
    <row r="127" spans="1:29">
      <c r="J127" s="464"/>
      <c r="K127" s="239"/>
      <c r="L127" s="239"/>
      <c r="M127" s="239"/>
      <c r="N127" s="239"/>
      <c r="O127" s="466"/>
      <c r="P127" s="24"/>
      <c r="Q127" s="60"/>
      <c r="R127" s="33"/>
      <c r="S127" s="33"/>
      <c r="T127" s="33"/>
      <c r="U127" s="41"/>
      <c r="V127" s="24"/>
    </row>
    <row r="128" spans="1:29">
      <c r="J128" s="464"/>
      <c r="K128" s="239"/>
      <c r="L128" s="239"/>
      <c r="M128" s="239"/>
      <c r="N128" s="239"/>
      <c r="O128" s="466"/>
      <c r="P128" s="24"/>
      <c r="Q128" s="60"/>
      <c r="R128" s="33"/>
      <c r="S128" s="33"/>
      <c r="T128" s="33"/>
      <c r="U128" s="41"/>
      <c r="V128" s="24"/>
    </row>
    <row r="129" spans="1:29" s="40" customFormat="1" ht="15.75" thickBot="1">
      <c r="A129"/>
      <c r="B129" s="23"/>
      <c r="C129" s="24"/>
      <c r="D129" s="24"/>
      <c r="E129" s="24"/>
      <c r="F129" s="24"/>
      <c r="G129" s="24"/>
      <c r="H129" s="24"/>
      <c r="I129" s="174"/>
      <c r="J129" s="229"/>
      <c r="K129" s="238"/>
      <c r="L129" s="238"/>
      <c r="M129" s="238"/>
      <c r="N129" s="238"/>
      <c r="O129" s="496"/>
      <c r="P129" s="100"/>
      <c r="Q129" s="101"/>
      <c r="R129" s="103"/>
      <c r="S129" s="103"/>
      <c r="T129" s="103"/>
      <c r="U129" s="104"/>
      <c r="V129" s="100"/>
      <c r="W129"/>
      <c r="X129"/>
      <c r="Y129"/>
      <c r="Z129"/>
      <c r="AA129"/>
      <c r="AB129"/>
      <c r="AC129"/>
    </row>
    <row r="130" spans="1:29">
      <c r="J130" s="464"/>
      <c r="K130" s="239"/>
      <c r="L130" s="239"/>
      <c r="M130" s="239"/>
      <c r="N130" s="239"/>
      <c r="O130" s="466"/>
      <c r="P130" s="24"/>
      <c r="Q130" s="60"/>
      <c r="R130" s="33"/>
      <c r="S130" s="33"/>
      <c r="T130" s="33"/>
      <c r="U130" s="41"/>
      <c r="V130" s="24"/>
    </row>
    <row r="131" spans="1:29">
      <c r="J131" s="464"/>
      <c r="K131" s="239"/>
      <c r="L131" s="239"/>
      <c r="M131" s="239"/>
      <c r="N131" s="239"/>
      <c r="O131" s="466"/>
      <c r="P131" s="24"/>
      <c r="Q131" s="60"/>
      <c r="R131" s="33"/>
      <c r="S131" s="33"/>
      <c r="T131" s="33"/>
      <c r="U131" s="41"/>
      <c r="V131" s="24"/>
    </row>
    <row r="132" spans="1:29">
      <c r="J132" s="229"/>
      <c r="K132" s="238"/>
      <c r="L132" s="238"/>
      <c r="M132" s="238"/>
      <c r="N132" s="238"/>
      <c r="O132" s="496"/>
      <c r="P132" s="100"/>
      <c r="Q132" s="101"/>
      <c r="R132" s="103"/>
      <c r="S132" s="103"/>
      <c r="T132" s="103"/>
      <c r="U132" s="104"/>
      <c r="V132" s="100"/>
    </row>
    <row r="133" spans="1:29">
      <c r="J133" s="464"/>
      <c r="K133" s="239"/>
      <c r="L133" s="239"/>
      <c r="M133" s="239"/>
      <c r="N133" s="239"/>
      <c r="O133" s="466"/>
      <c r="P133" s="24"/>
      <c r="Q133" s="60"/>
      <c r="R133" s="33"/>
      <c r="S133" s="33"/>
      <c r="T133" s="33"/>
      <c r="U133" s="41"/>
      <c r="V133" s="24"/>
    </row>
    <row r="134" spans="1:29">
      <c r="J134" s="464"/>
      <c r="K134" s="239"/>
      <c r="L134" s="239"/>
      <c r="M134" s="239"/>
      <c r="N134" s="239"/>
      <c r="O134" s="466"/>
      <c r="P134" s="24"/>
      <c r="Q134" s="60"/>
      <c r="R134" s="33"/>
      <c r="S134" s="33"/>
      <c r="T134" s="33"/>
      <c r="U134" s="41"/>
      <c r="V134" s="24"/>
    </row>
    <row r="135" spans="1:29">
      <c r="J135" s="229"/>
      <c r="K135" s="238"/>
      <c r="L135" s="238"/>
      <c r="M135" s="238"/>
      <c r="N135" s="238"/>
      <c r="O135" s="496"/>
      <c r="P135" s="100"/>
      <c r="Q135" s="101"/>
      <c r="R135" s="103"/>
      <c r="S135" s="103"/>
      <c r="T135" s="103"/>
      <c r="U135" s="104"/>
      <c r="V135" s="100"/>
    </row>
    <row r="136" spans="1:29">
      <c r="J136" s="464"/>
      <c r="K136" s="239"/>
      <c r="L136" s="239"/>
      <c r="M136" s="239"/>
      <c r="N136" s="239"/>
      <c r="O136" s="466"/>
      <c r="P136" s="24"/>
      <c r="Q136" s="60"/>
      <c r="R136" s="33"/>
      <c r="S136" s="33"/>
      <c r="T136" s="33"/>
      <c r="U136" s="41"/>
      <c r="V136" s="24"/>
    </row>
    <row r="137" spans="1:29">
      <c r="J137" s="464"/>
      <c r="K137" s="239"/>
      <c r="L137" s="239"/>
      <c r="M137" s="239"/>
      <c r="N137" s="239"/>
      <c r="O137" s="466"/>
      <c r="P137" s="24"/>
      <c r="Q137" s="60"/>
      <c r="R137" s="33"/>
      <c r="S137" s="33"/>
      <c r="T137" s="33"/>
      <c r="U137" s="41"/>
      <c r="V137" s="24"/>
    </row>
    <row r="138" spans="1:29">
      <c r="J138" s="229"/>
      <c r="K138" s="238"/>
      <c r="L138" s="238"/>
      <c r="M138" s="238"/>
      <c r="N138" s="238"/>
      <c r="O138" s="496"/>
      <c r="P138" s="100"/>
      <c r="Q138" s="101"/>
      <c r="R138" s="103"/>
      <c r="S138" s="103"/>
      <c r="T138" s="103"/>
      <c r="U138" s="104"/>
      <c r="V138" s="100"/>
    </row>
    <row r="139" spans="1:29">
      <c r="J139" s="464"/>
      <c r="K139" s="242"/>
      <c r="L139" s="242"/>
      <c r="M139" s="242"/>
      <c r="N139" s="242"/>
      <c r="O139" s="466"/>
      <c r="P139" s="24"/>
      <c r="Q139" s="60"/>
      <c r="R139" s="33"/>
      <c r="S139" s="33"/>
      <c r="T139" s="33"/>
      <c r="U139" s="227"/>
      <c r="V139" s="24"/>
    </row>
    <row r="140" spans="1:29">
      <c r="J140" s="464"/>
      <c r="K140" s="242"/>
      <c r="L140" s="242"/>
      <c r="M140" s="242"/>
      <c r="N140" s="242"/>
      <c r="O140" s="466"/>
      <c r="P140" s="24"/>
      <c r="Q140" s="60"/>
      <c r="R140" s="33"/>
      <c r="S140" s="33"/>
      <c r="T140" s="33"/>
      <c r="U140" s="227"/>
      <c r="V140" s="24"/>
    </row>
    <row r="141" spans="1:29" ht="15.75" thickBot="1">
      <c r="J141" s="497"/>
      <c r="K141" s="503"/>
      <c r="L141" s="503"/>
      <c r="M141" s="503"/>
      <c r="N141" s="503"/>
      <c r="O141" s="498"/>
      <c r="P141" s="38"/>
      <c r="Q141" s="53"/>
      <c r="R141" s="44"/>
      <c r="S141" s="44"/>
      <c r="T141" s="44"/>
      <c r="U141" s="504"/>
      <c r="V141" s="38"/>
    </row>
    <row r="142" spans="1:29">
      <c r="J142" s="464"/>
      <c r="K142" s="242"/>
      <c r="L142" s="242"/>
      <c r="M142" s="242"/>
      <c r="N142" s="242"/>
      <c r="O142" s="466"/>
      <c r="P142" s="24"/>
      <c r="Q142" s="60"/>
      <c r="R142" s="33"/>
      <c r="S142" s="33"/>
      <c r="T142" s="33"/>
      <c r="U142" s="227"/>
      <c r="V142" s="24"/>
    </row>
    <row r="143" spans="1:29">
      <c r="J143" s="464"/>
      <c r="K143" s="242"/>
      <c r="L143" s="242"/>
      <c r="M143" s="242"/>
      <c r="N143" s="242"/>
      <c r="O143" s="466"/>
      <c r="P143" s="24"/>
      <c r="Q143" s="60"/>
      <c r="R143" s="33"/>
      <c r="S143" s="33"/>
      <c r="T143" s="33"/>
      <c r="U143" s="227"/>
      <c r="V143" s="24"/>
    </row>
    <row r="144" spans="1:29" ht="15.75" thickBot="1">
      <c r="J144" s="497"/>
      <c r="K144" s="503"/>
      <c r="L144" s="503"/>
      <c r="M144" s="503"/>
      <c r="N144" s="503"/>
      <c r="O144" s="498"/>
      <c r="P144" s="24"/>
      <c r="Q144" s="60"/>
      <c r="R144" s="44"/>
      <c r="S144" s="44"/>
      <c r="T144" s="44"/>
      <c r="U144" s="504"/>
      <c r="V144" s="24"/>
    </row>
    <row r="145" spans="10:22">
      <c r="J145" s="464"/>
      <c r="K145" s="242"/>
      <c r="L145" s="242"/>
      <c r="M145" s="242"/>
      <c r="N145" s="242"/>
      <c r="O145" s="466"/>
      <c r="P145" s="24"/>
      <c r="Q145" s="60"/>
      <c r="R145" s="33"/>
      <c r="S145" s="33"/>
      <c r="T145" s="33"/>
      <c r="U145" s="227"/>
      <c r="V145" s="24"/>
    </row>
    <row r="146" spans="10:22">
      <c r="J146" s="464"/>
      <c r="K146" s="242"/>
      <c r="L146" s="242"/>
      <c r="M146" s="242"/>
      <c r="N146" s="242"/>
      <c r="O146" s="466"/>
      <c r="P146" s="24"/>
      <c r="Q146" s="60"/>
      <c r="R146" s="33"/>
      <c r="S146" s="33"/>
      <c r="T146" s="33"/>
      <c r="U146" s="227"/>
      <c r="V146" s="24"/>
    </row>
    <row r="147" spans="10:22" ht="15.75" thickBot="1">
      <c r="J147" s="497"/>
      <c r="K147" s="503"/>
      <c r="L147" s="503"/>
      <c r="M147" s="503"/>
      <c r="N147" s="503"/>
      <c r="O147" s="498"/>
      <c r="P147" s="38"/>
      <c r="Q147" s="53"/>
      <c r="R147" s="44"/>
      <c r="S147" s="44"/>
      <c r="T147" s="44"/>
      <c r="U147" s="504"/>
      <c r="V147" s="38"/>
    </row>
    <row r="148" spans="10:22">
      <c r="J148" s="34"/>
      <c r="K148" s="25"/>
      <c r="L148" s="25"/>
      <c r="M148" s="25"/>
      <c r="N148" s="25"/>
      <c r="O148" s="32"/>
      <c r="P148" s="30"/>
      <c r="Q148" s="30"/>
      <c r="R148" s="33"/>
      <c r="S148" s="33"/>
      <c r="T148" s="33"/>
      <c r="U148" s="33"/>
      <c r="V148"/>
    </row>
    <row r="149" spans="10:22">
      <c r="J149" s="34"/>
      <c r="K149" s="25"/>
      <c r="L149" s="25"/>
      <c r="M149" s="25"/>
      <c r="N149" s="25"/>
      <c r="O149" s="32"/>
      <c r="P149" s="30"/>
      <c r="Q149" s="30"/>
      <c r="R149" s="33"/>
      <c r="S149" s="33"/>
      <c r="T149" s="33"/>
      <c r="U149" s="33"/>
      <c r="V149"/>
    </row>
    <row r="150" spans="10:22">
      <c r="J150" s="34"/>
      <c r="K150" s="25"/>
      <c r="L150" s="25"/>
      <c r="M150" s="25"/>
      <c r="N150" s="25"/>
      <c r="O150" s="32"/>
      <c r="P150" s="30"/>
      <c r="Q150" s="30"/>
      <c r="R150" s="33"/>
      <c r="S150" s="33"/>
      <c r="T150" s="33"/>
      <c r="U150" s="33"/>
      <c r="V150"/>
    </row>
    <row r="151" spans="10:22">
      <c r="J151" s="34"/>
      <c r="K151" s="25"/>
      <c r="L151" s="25"/>
      <c r="M151" s="25"/>
      <c r="N151" s="25"/>
      <c r="O151" s="32"/>
      <c r="P151" s="30"/>
      <c r="Q151" s="30"/>
      <c r="R151" s="33"/>
      <c r="S151" s="33"/>
      <c r="T151" s="33"/>
      <c r="U151" s="33"/>
      <c r="V151"/>
    </row>
    <row r="152" spans="10:22">
      <c r="J152" s="34"/>
      <c r="K152" s="25"/>
      <c r="L152" s="25"/>
      <c r="M152" s="25"/>
      <c r="N152" s="25"/>
      <c r="O152" s="32"/>
      <c r="P152" s="30"/>
      <c r="Q152" s="30"/>
      <c r="R152" s="33"/>
      <c r="S152" s="33"/>
      <c r="T152" s="33"/>
      <c r="U152" s="33"/>
      <c r="V152"/>
    </row>
    <row r="153" spans="10:22">
      <c r="J153" s="34"/>
      <c r="K153" s="25"/>
      <c r="L153" s="25"/>
      <c r="M153" s="25"/>
      <c r="N153" s="25"/>
      <c r="O153" s="32"/>
      <c r="P153" s="30"/>
      <c r="Q153" s="30"/>
      <c r="R153" s="33"/>
      <c r="S153" s="33"/>
      <c r="T153" s="33"/>
      <c r="U153" s="33"/>
      <c r="V153"/>
    </row>
    <row r="154" spans="10:22">
      <c r="J154" s="34"/>
      <c r="K154" s="25"/>
      <c r="L154" s="25"/>
      <c r="M154" s="25"/>
      <c r="N154" s="25"/>
      <c r="O154" s="32"/>
      <c r="P154" s="30"/>
      <c r="Q154" s="30"/>
      <c r="R154" s="33"/>
      <c r="S154" s="33"/>
      <c r="T154" s="33"/>
      <c r="U154" s="33"/>
      <c r="V154"/>
    </row>
    <row r="155" spans="10:22">
      <c r="J155" s="34"/>
      <c r="K155" s="25"/>
      <c r="L155" s="25"/>
      <c r="M155" s="25"/>
      <c r="N155" s="25"/>
      <c r="O155" s="32"/>
      <c r="P155" s="30"/>
      <c r="Q155" s="30"/>
      <c r="R155" s="33"/>
      <c r="S155" s="33"/>
      <c r="T155" s="33"/>
      <c r="U155" s="33"/>
      <c r="V155"/>
    </row>
    <row r="156" spans="10:22">
      <c r="J156" s="34"/>
      <c r="K156" s="25"/>
      <c r="L156" s="25"/>
      <c r="M156" s="25"/>
      <c r="N156" s="25"/>
      <c r="O156" s="32"/>
      <c r="P156" s="30"/>
      <c r="Q156" s="30"/>
      <c r="R156" s="33"/>
      <c r="S156" s="33"/>
      <c r="T156" s="33"/>
      <c r="U156" s="33"/>
      <c r="V156"/>
    </row>
    <row r="157" spans="10:22">
      <c r="J157" s="34"/>
      <c r="K157" s="25"/>
      <c r="L157" s="25"/>
      <c r="M157" s="25"/>
      <c r="N157" s="25"/>
      <c r="O157" s="32"/>
      <c r="P157" s="30"/>
      <c r="Q157" s="30"/>
      <c r="R157" s="33"/>
      <c r="S157" s="33"/>
      <c r="T157" s="33"/>
      <c r="U157" s="33"/>
      <c r="V157"/>
    </row>
    <row r="158" spans="10:22">
      <c r="J158" s="34"/>
      <c r="K158" s="25"/>
      <c r="L158" s="25"/>
      <c r="M158" s="25"/>
      <c r="N158" s="25"/>
      <c r="O158" s="32"/>
      <c r="P158" s="30"/>
      <c r="Q158" s="30"/>
      <c r="R158" s="33"/>
      <c r="S158" s="33"/>
      <c r="T158" s="33"/>
      <c r="U158" s="33"/>
      <c r="V158"/>
    </row>
    <row r="159" spans="10:22">
      <c r="J159" s="34"/>
      <c r="K159" s="25"/>
      <c r="L159" s="25"/>
      <c r="M159" s="25"/>
      <c r="N159" s="25"/>
      <c r="O159" s="32"/>
      <c r="P159" s="30"/>
      <c r="Q159" s="30"/>
      <c r="R159" s="33"/>
      <c r="S159" s="33"/>
      <c r="T159" s="33"/>
      <c r="U159" s="33"/>
      <c r="V159"/>
    </row>
    <row r="160" spans="10:22">
      <c r="J160" s="34"/>
      <c r="K160" s="25"/>
      <c r="L160" s="25"/>
      <c r="M160" s="25"/>
      <c r="N160" s="25"/>
      <c r="O160" s="32"/>
      <c r="P160" s="30"/>
      <c r="Q160" s="30"/>
      <c r="R160" s="33"/>
      <c r="S160" s="33"/>
      <c r="T160" s="33"/>
      <c r="U160" s="33"/>
      <c r="V160"/>
    </row>
    <row r="161" spans="10:22">
      <c r="J161" s="34"/>
      <c r="K161" s="25"/>
      <c r="L161" s="25"/>
      <c r="M161" s="25"/>
      <c r="N161" s="25"/>
      <c r="O161" s="32"/>
      <c r="P161" s="30"/>
      <c r="Q161" s="30"/>
      <c r="R161" s="33"/>
      <c r="S161" s="33"/>
      <c r="T161" s="33"/>
      <c r="U161" s="33"/>
      <c r="V161"/>
    </row>
    <row r="162" spans="10:22">
      <c r="J162" s="34"/>
      <c r="K162" s="25"/>
      <c r="L162" s="25"/>
      <c r="M162" s="25"/>
      <c r="N162" s="25"/>
      <c r="O162" s="32"/>
      <c r="P162" s="30"/>
      <c r="Q162" s="30"/>
      <c r="R162" s="33"/>
      <c r="S162" s="33"/>
      <c r="T162" s="33"/>
      <c r="U162" s="33"/>
      <c r="V162"/>
    </row>
    <row r="163" spans="10:22">
      <c r="J163" s="34"/>
      <c r="K163" s="25"/>
      <c r="L163" s="25"/>
      <c r="M163" s="25"/>
      <c r="N163" s="25"/>
      <c r="O163" s="32"/>
      <c r="P163" s="30"/>
      <c r="Q163" s="30"/>
      <c r="R163" s="33"/>
      <c r="S163" s="33"/>
      <c r="T163" s="33"/>
      <c r="U163" s="33"/>
      <c r="V163"/>
    </row>
    <row r="164" spans="10:22">
      <c r="J164" s="34"/>
      <c r="K164" s="25"/>
      <c r="L164" s="25"/>
      <c r="M164" s="25"/>
      <c r="N164" s="25"/>
      <c r="O164" s="32"/>
      <c r="P164" s="30"/>
      <c r="Q164" s="30"/>
      <c r="R164" s="33"/>
      <c r="S164" s="33"/>
      <c r="T164" s="33"/>
      <c r="U164" s="33"/>
      <c r="V164"/>
    </row>
    <row r="165" spans="10:22">
      <c r="J165" s="34"/>
      <c r="K165" s="25"/>
      <c r="L165" s="25"/>
      <c r="M165" s="25"/>
      <c r="N165" s="25"/>
      <c r="O165" s="32"/>
      <c r="P165" s="30"/>
      <c r="Q165" s="30"/>
      <c r="R165" s="33"/>
      <c r="S165" s="33"/>
      <c r="T165" s="33"/>
      <c r="U165" s="33"/>
      <c r="V165"/>
    </row>
    <row r="166" spans="10:22">
      <c r="J166" s="34"/>
      <c r="K166" s="25"/>
      <c r="L166" s="25"/>
      <c r="M166" s="25"/>
      <c r="N166" s="25"/>
      <c r="O166" s="32"/>
      <c r="P166" s="30"/>
      <c r="Q166" s="30"/>
      <c r="R166" s="33"/>
      <c r="S166" s="33"/>
      <c r="T166" s="33"/>
      <c r="U166" s="33"/>
      <c r="V166"/>
    </row>
    <row r="167" spans="10:22">
      <c r="J167" s="34"/>
      <c r="K167" s="25"/>
      <c r="L167" s="25"/>
      <c r="M167" s="25"/>
      <c r="N167" s="25"/>
      <c r="O167" s="32"/>
      <c r="P167" s="30"/>
      <c r="Q167" s="30"/>
      <c r="R167" s="33"/>
      <c r="S167" s="33"/>
      <c r="T167" s="33"/>
      <c r="U167" s="33"/>
      <c r="V167"/>
    </row>
    <row r="168" spans="10:22">
      <c r="J168" s="34"/>
      <c r="K168" s="25"/>
      <c r="L168" s="25"/>
      <c r="M168" s="25"/>
      <c r="N168" s="25"/>
      <c r="O168" s="32"/>
      <c r="P168" s="30"/>
      <c r="Q168" s="30"/>
      <c r="R168" s="33"/>
      <c r="S168" s="33"/>
      <c r="T168" s="33"/>
      <c r="U168" s="33"/>
      <c r="V168"/>
    </row>
    <row r="169" spans="10:22">
      <c r="J169" s="34"/>
      <c r="K169" s="25"/>
      <c r="L169" s="25"/>
      <c r="M169" s="25"/>
      <c r="N169" s="25"/>
      <c r="O169" s="32"/>
      <c r="P169" s="30"/>
      <c r="Q169" s="30"/>
      <c r="R169" s="33"/>
      <c r="S169" s="33"/>
      <c r="T169" s="33"/>
      <c r="U169" s="33"/>
      <c r="V169"/>
    </row>
    <row r="170" spans="10:22">
      <c r="J170" s="34"/>
      <c r="K170" s="25"/>
      <c r="L170" s="25"/>
      <c r="M170" s="25"/>
      <c r="N170" s="25"/>
      <c r="O170" s="32"/>
      <c r="P170" s="30"/>
      <c r="Q170" s="30"/>
      <c r="R170" s="33"/>
      <c r="S170" s="33"/>
      <c r="T170" s="33"/>
      <c r="U170" s="33"/>
      <c r="V170"/>
    </row>
    <row r="171" spans="10:22">
      <c r="J171" s="34"/>
      <c r="K171" s="25"/>
      <c r="L171" s="25"/>
      <c r="M171" s="25"/>
      <c r="N171" s="25"/>
      <c r="O171" s="32"/>
      <c r="P171" s="30"/>
      <c r="Q171" s="30"/>
      <c r="R171" s="33"/>
      <c r="S171" s="33"/>
      <c r="T171" s="33"/>
      <c r="U171" s="33"/>
      <c r="V171"/>
    </row>
    <row r="172" spans="10:22">
      <c r="J172" s="34"/>
      <c r="K172" s="25"/>
      <c r="L172" s="25"/>
      <c r="M172" s="25"/>
      <c r="N172" s="25"/>
      <c r="O172" s="32"/>
      <c r="P172" s="30"/>
      <c r="Q172" s="30"/>
      <c r="R172" s="33"/>
      <c r="S172" s="33"/>
      <c r="T172" s="33"/>
      <c r="U172" s="33"/>
      <c r="V172"/>
    </row>
    <row r="173" spans="10:22">
      <c r="J173" s="34"/>
      <c r="K173" s="25"/>
      <c r="L173" s="25"/>
      <c r="M173" s="25"/>
      <c r="N173" s="25"/>
      <c r="O173" s="32"/>
      <c r="P173" s="30"/>
      <c r="Q173" s="30"/>
      <c r="R173" s="33"/>
      <c r="S173" s="33"/>
      <c r="T173" s="33"/>
      <c r="U173" s="33"/>
      <c r="V173"/>
    </row>
    <row r="174" spans="10:22">
      <c r="J174" s="34"/>
      <c r="K174" s="25"/>
      <c r="L174" s="25"/>
      <c r="M174" s="25"/>
      <c r="N174" s="25"/>
      <c r="O174" s="32"/>
      <c r="P174" s="30"/>
      <c r="Q174" s="30"/>
      <c r="R174" s="33"/>
      <c r="S174" s="33"/>
      <c r="T174" s="33"/>
      <c r="U174" s="33"/>
      <c r="V174"/>
    </row>
    <row r="175" spans="10:22">
      <c r="J175" s="34"/>
      <c r="K175" s="25"/>
      <c r="L175" s="25"/>
      <c r="M175" s="25"/>
      <c r="N175" s="25"/>
      <c r="O175" s="32"/>
      <c r="P175" s="30"/>
      <c r="Q175" s="30"/>
      <c r="R175" s="33"/>
      <c r="S175" s="33"/>
      <c r="T175" s="33"/>
      <c r="U175" s="33"/>
      <c r="V175"/>
    </row>
    <row r="176" spans="10:22">
      <c r="J176" s="34"/>
      <c r="K176" s="25"/>
      <c r="L176" s="25"/>
      <c r="M176" s="25"/>
      <c r="N176" s="25"/>
      <c r="O176" s="32"/>
      <c r="P176" s="30"/>
      <c r="Q176" s="30"/>
      <c r="R176" s="33"/>
      <c r="S176" s="33"/>
      <c r="T176" s="33"/>
      <c r="U176" s="33"/>
      <c r="V176"/>
    </row>
    <row r="177" spans="10:22">
      <c r="J177" s="34"/>
      <c r="K177" s="25"/>
      <c r="L177" s="25"/>
      <c r="M177" s="25"/>
      <c r="N177" s="25"/>
      <c r="O177" s="32"/>
      <c r="P177" s="30"/>
      <c r="Q177" s="30"/>
      <c r="R177" s="33"/>
      <c r="S177" s="33"/>
      <c r="T177" s="33"/>
      <c r="U177" s="33"/>
      <c r="V177"/>
    </row>
    <row r="178" spans="10:22">
      <c r="J178" s="34"/>
      <c r="K178" s="25"/>
      <c r="L178" s="25"/>
      <c r="M178" s="25"/>
      <c r="N178" s="25"/>
      <c r="O178" s="32"/>
      <c r="P178" s="30"/>
      <c r="Q178" s="30"/>
      <c r="R178" s="33"/>
      <c r="S178" s="33"/>
      <c r="T178" s="33"/>
      <c r="U178" s="33"/>
      <c r="V178"/>
    </row>
    <row r="179" spans="10:22">
      <c r="J179" s="34"/>
      <c r="K179" s="25"/>
      <c r="L179" s="25"/>
      <c r="M179" s="25"/>
      <c r="N179" s="25"/>
      <c r="O179" s="32"/>
      <c r="P179" s="30"/>
      <c r="Q179" s="30"/>
      <c r="R179" s="33"/>
      <c r="S179" s="33"/>
      <c r="T179" s="33"/>
      <c r="U179" s="33"/>
      <c r="V179"/>
    </row>
    <row r="180" spans="10:22">
      <c r="J180" s="34"/>
      <c r="K180" s="25"/>
      <c r="L180" s="25"/>
      <c r="M180" s="25"/>
      <c r="N180" s="25"/>
      <c r="O180" s="32"/>
      <c r="P180" s="30"/>
      <c r="Q180" s="30"/>
      <c r="R180" s="33"/>
      <c r="S180" s="33"/>
      <c r="T180" s="33"/>
      <c r="U180" s="33"/>
      <c r="V180"/>
    </row>
    <row r="181" spans="10:22">
      <c r="J181" s="34"/>
      <c r="K181" s="25"/>
      <c r="L181" s="25"/>
      <c r="M181" s="25"/>
      <c r="N181" s="25"/>
      <c r="O181" s="32"/>
      <c r="P181" s="30"/>
      <c r="Q181" s="30"/>
      <c r="R181" s="33"/>
      <c r="S181" s="33"/>
      <c r="T181" s="33"/>
      <c r="U181" s="33"/>
      <c r="V181"/>
    </row>
    <row r="182" spans="10:22">
      <c r="J182" s="34"/>
      <c r="K182" s="25"/>
      <c r="L182" s="25"/>
      <c r="M182" s="25"/>
      <c r="N182" s="25"/>
      <c r="O182" s="32"/>
      <c r="P182" s="30"/>
      <c r="Q182" s="30"/>
      <c r="R182" s="33"/>
      <c r="S182" s="33"/>
      <c r="T182" s="33"/>
      <c r="U182" s="33"/>
      <c r="V182"/>
    </row>
    <row r="183" spans="10:22">
      <c r="J183" s="34"/>
      <c r="K183" s="25"/>
      <c r="L183" s="25"/>
      <c r="M183" s="25"/>
      <c r="N183" s="25"/>
      <c r="O183" s="32"/>
      <c r="P183" s="30"/>
      <c r="Q183" s="30"/>
      <c r="R183" s="33"/>
      <c r="S183" s="33"/>
      <c r="T183" s="33"/>
      <c r="U183" s="33"/>
      <c r="V183"/>
    </row>
    <row r="184" spans="10:22">
      <c r="J184" s="34"/>
      <c r="K184" s="25"/>
      <c r="L184" s="25"/>
      <c r="M184" s="25"/>
      <c r="N184" s="25"/>
      <c r="O184" s="32"/>
      <c r="P184" s="30"/>
      <c r="Q184" s="30"/>
      <c r="R184" s="33"/>
      <c r="S184" s="33"/>
      <c r="T184" s="33"/>
      <c r="U184" s="33"/>
      <c r="V184"/>
    </row>
    <row r="185" spans="10:22">
      <c r="J185" s="34"/>
      <c r="K185" s="25"/>
      <c r="L185" s="25"/>
      <c r="M185" s="25"/>
      <c r="N185" s="25"/>
      <c r="O185" s="32"/>
      <c r="P185" s="30"/>
      <c r="Q185" s="30"/>
      <c r="R185" s="33"/>
      <c r="S185" s="33"/>
      <c r="T185" s="33"/>
      <c r="U185" s="33"/>
      <c r="V185"/>
    </row>
    <row r="186" spans="10:22">
      <c r="J186" s="34"/>
      <c r="K186" s="25"/>
      <c r="L186" s="25"/>
      <c r="M186" s="25"/>
      <c r="N186" s="25"/>
      <c r="O186" s="32"/>
      <c r="P186" s="30"/>
      <c r="Q186" s="30"/>
      <c r="R186" s="33"/>
      <c r="S186" s="33"/>
      <c r="T186" s="33"/>
      <c r="U186" s="33"/>
      <c r="V186"/>
    </row>
    <row r="187" spans="10:22">
      <c r="J187" s="34"/>
      <c r="K187" s="25"/>
      <c r="L187" s="25"/>
      <c r="M187" s="25"/>
      <c r="N187" s="25"/>
      <c r="O187" s="32"/>
      <c r="P187" s="30"/>
      <c r="Q187" s="30"/>
      <c r="R187" s="33"/>
      <c r="S187" s="33"/>
      <c r="T187" s="33"/>
      <c r="U187" s="33"/>
      <c r="V187"/>
    </row>
    <row r="188" spans="10:22">
      <c r="J188" s="34"/>
      <c r="K188" s="25"/>
      <c r="L188" s="25"/>
      <c r="M188" s="25"/>
      <c r="N188" s="25"/>
      <c r="O188" s="32"/>
      <c r="P188" s="30"/>
      <c r="Q188" s="30"/>
      <c r="R188" s="33"/>
      <c r="S188" s="33"/>
      <c r="T188" s="33"/>
      <c r="U188" s="33"/>
      <c r="V188"/>
    </row>
    <row r="189" spans="10:22">
      <c r="J189" s="34"/>
      <c r="K189" s="25"/>
      <c r="L189" s="25"/>
      <c r="M189" s="25"/>
      <c r="N189" s="25"/>
      <c r="O189" s="32"/>
      <c r="P189" s="30"/>
      <c r="Q189" s="30"/>
      <c r="R189" s="33"/>
      <c r="S189" s="33"/>
      <c r="T189" s="33"/>
      <c r="U189" s="33"/>
      <c r="V189"/>
    </row>
    <row r="190" spans="10:22">
      <c r="J190" s="34"/>
      <c r="K190" s="25"/>
      <c r="L190" s="25"/>
      <c r="M190" s="25"/>
      <c r="N190" s="25"/>
      <c r="O190" s="32"/>
      <c r="P190" s="30"/>
      <c r="Q190" s="30"/>
      <c r="R190" s="33"/>
      <c r="S190" s="33"/>
      <c r="T190" s="33"/>
      <c r="U190" s="33"/>
      <c r="V190"/>
    </row>
    <row r="191" spans="10:22">
      <c r="J191" s="34"/>
      <c r="K191" s="25"/>
      <c r="L191" s="25"/>
      <c r="M191" s="25"/>
      <c r="N191" s="25"/>
      <c r="O191" s="32"/>
      <c r="P191" s="30"/>
      <c r="Q191" s="30"/>
      <c r="R191" s="33"/>
      <c r="S191" s="33"/>
      <c r="T191" s="33"/>
      <c r="U191" s="33"/>
      <c r="V191"/>
    </row>
    <row r="192" spans="10:22">
      <c r="J192" s="34"/>
      <c r="K192" s="25"/>
      <c r="L192" s="25"/>
      <c r="M192" s="25"/>
      <c r="N192" s="25"/>
      <c r="O192" s="32"/>
      <c r="P192" s="30"/>
      <c r="Q192" s="30"/>
      <c r="R192" s="33"/>
      <c r="S192" s="33"/>
      <c r="T192" s="33"/>
      <c r="U192" s="33"/>
      <c r="V192"/>
    </row>
    <row r="193" spans="10:22">
      <c r="J193" s="34"/>
      <c r="K193" s="25"/>
      <c r="L193" s="25"/>
      <c r="M193" s="25"/>
      <c r="N193" s="25"/>
      <c r="O193" s="32"/>
      <c r="P193" s="30"/>
      <c r="Q193" s="30"/>
      <c r="R193" s="33"/>
      <c r="S193" s="33"/>
      <c r="T193" s="33"/>
      <c r="U193" s="33"/>
      <c r="V193"/>
    </row>
    <row r="194" spans="10:22">
      <c r="J194" s="34"/>
      <c r="K194" s="25"/>
      <c r="L194" s="25"/>
      <c r="M194" s="25"/>
      <c r="N194" s="25"/>
      <c r="O194" s="32"/>
      <c r="P194" s="30"/>
      <c r="Q194" s="30"/>
      <c r="R194" s="33"/>
      <c r="S194" s="33"/>
      <c r="T194" s="33"/>
      <c r="U194" s="33"/>
      <c r="V194"/>
    </row>
    <row r="195" spans="10:22">
      <c r="J195" s="34"/>
      <c r="K195" s="25"/>
      <c r="L195" s="25"/>
      <c r="M195" s="25"/>
      <c r="N195" s="25"/>
      <c r="O195" s="32"/>
      <c r="P195" s="30"/>
      <c r="Q195" s="30"/>
      <c r="R195" s="33"/>
      <c r="S195" s="33"/>
      <c r="T195" s="33"/>
      <c r="U195" s="33"/>
      <c r="V195"/>
    </row>
    <row r="196" spans="10:22">
      <c r="J196" s="34"/>
      <c r="K196" s="25"/>
      <c r="L196" s="25"/>
      <c r="M196" s="25"/>
      <c r="N196" s="25"/>
      <c r="O196" s="32"/>
      <c r="P196" s="30"/>
      <c r="Q196" s="30"/>
      <c r="R196" s="33"/>
      <c r="S196" s="33"/>
      <c r="T196" s="33"/>
      <c r="U196" s="33"/>
      <c r="V196"/>
    </row>
    <row r="197" spans="10:22">
      <c r="J197" s="34"/>
      <c r="K197" s="25"/>
      <c r="L197" s="25"/>
      <c r="M197" s="25"/>
      <c r="N197" s="25"/>
      <c r="O197" s="32"/>
      <c r="P197" s="30"/>
      <c r="Q197" s="30"/>
      <c r="R197" s="33"/>
      <c r="S197" s="33"/>
      <c r="T197" s="33"/>
      <c r="U197" s="33"/>
      <c r="V197"/>
    </row>
    <row r="198" spans="10:22">
      <c r="J198" s="34"/>
      <c r="K198" s="25"/>
      <c r="L198" s="25"/>
      <c r="M198" s="25"/>
      <c r="N198" s="25"/>
      <c r="O198" s="32"/>
      <c r="P198" s="30"/>
      <c r="Q198" s="30"/>
      <c r="R198" s="33"/>
      <c r="S198" s="33"/>
      <c r="T198" s="33"/>
      <c r="U198" s="33"/>
      <c r="V198"/>
    </row>
    <row r="199" spans="10:22">
      <c r="J199" s="34"/>
      <c r="K199" s="25"/>
      <c r="L199" s="25"/>
      <c r="M199" s="25"/>
      <c r="N199" s="25"/>
      <c r="O199" s="32"/>
      <c r="P199" s="30"/>
      <c r="Q199" s="30"/>
      <c r="R199" s="33"/>
      <c r="S199" s="33"/>
      <c r="T199" s="33"/>
      <c r="U199" s="33"/>
      <c r="V199"/>
    </row>
    <row r="200" spans="10:22">
      <c r="J200" s="34"/>
      <c r="K200" s="25"/>
      <c r="L200" s="25"/>
      <c r="M200" s="25"/>
      <c r="N200" s="25"/>
      <c r="O200" s="32"/>
      <c r="P200" s="30"/>
      <c r="Q200" s="30"/>
      <c r="R200" s="33"/>
      <c r="S200" s="33"/>
      <c r="T200" s="33"/>
      <c r="U200" s="33"/>
      <c r="V200"/>
    </row>
    <row r="201" spans="10:22">
      <c r="J201" s="34"/>
      <c r="K201" s="25"/>
      <c r="L201" s="25"/>
      <c r="M201" s="25"/>
      <c r="N201" s="25"/>
      <c r="O201" s="32"/>
      <c r="P201" s="30"/>
      <c r="Q201" s="30"/>
      <c r="R201" s="33"/>
      <c r="S201" s="33"/>
      <c r="T201" s="33"/>
      <c r="U201" s="33"/>
      <c r="V201"/>
    </row>
    <row r="202" spans="10:22">
      <c r="J202" s="34"/>
      <c r="K202" s="25"/>
      <c r="L202" s="25"/>
      <c r="M202" s="25"/>
      <c r="N202" s="25"/>
      <c r="O202" s="32"/>
      <c r="P202" s="30"/>
      <c r="Q202" s="30"/>
      <c r="R202" s="33"/>
      <c r="S202" s="33"/>
      <c r="T202" s="33"/>
      <c r="U202" s="33"/>
      <c r="V202"/>
    </row>
    <row r="203" spans="10:22">
      <c r="J203" s="34"/>
      <c r="K203" s="25"/>
      <c r="L203" s="25"/>
      <c r="M203" s="25"/>
      <c r="N203" s="25"/>
      <c r="O203" s="32"/>
      <c r="P203" s="30"/>
      <c r="Q203" s="30"/>
      <c r="R203" s="33"/>
      <c r="S203" s="33"/>
      <c r="T203" s="33"/>
      <c r="U203" s="33"/>
      <c r="V203"/>
    </row>
    <row r="204" spans="10:22">
      <c r="J204" s="34"/>
      <c r="K204" s="25"/>
      <c r="L204" s="25"/>
      <c r="M204" s="25"/>
      <c r="N204" s="25"/>
      <c r="O204" s="32"/>
      <c r="P204" s="30"/>
      <c r="Q204" s="30"/>
      <c r="R204" s="33"/>
      <c r="S204" s="33"/>
      <c r="T204" s="33"/>
      <c r="U204" s="33"/>
      <c r="V204"/>
    </row>
    <row r="205" spans="10:22">
      <c r="J205" s="34"/>
      <c r="K205" s="25"/>
      <c r="L205" s="25"/>
      <c r="M205" s="25"/>
      <c r="N205" s="25"/>
      <c r="O205" s="32"/>
      <c r="P205" s="30"/>
      <c r="Q205" s="30"/>
      <c r="R205" s="33"/>
      <c r="S205" s="33"/>
      <c r="T205" s="33"/>
      <c r="U205" s="33"/>
      <c r="V205"/>
    </row>
    <row r="206" spans="10:22">
      <c r="J206" s="34"/>
      <c r="K206" s="25"/>
      <c r="L206" s="25"/>
      <c r="M206" s="25"/>
      <c r="N206" s="25"/>
      <c r="O206" s="32"/>
      <c r="P206" s="30"/>
      <c r="Q206" s="30"/>
      <c r="R206" s="33"/>
      <c r="S206" s="33"/>
      <c r="T206" s="33"/>
      <c r="U206" s="33"/>
      <c r="V206"/>
    </row>
    <row r="207" spans="10:22">
      <c r="J207" s="34"/>
      <c r="K207" s="25"/>
      <c r="L207" s="25"/>
      <c r="M207" s="25"/>
      <c r="N207" s="25"/>
      <c r="O207" s="32"/>
      <c r="P207" s="30"/>
      <c r="Q207" s="30"/>
      <c r="R207" s="33"/>
      <c r="S207" s="33"/>
      <c r="T207" s="33"/>
      <c r="U207" s="33"/>
      <c r="V207"/>
    </row>
    <row r="208" spans="10:22">
      <c r="J208" s="34"/>
      <c r="K208" s="25"/>
      <c r="L208" s="25"/>
      <c r="M208" s="25"/>
      <c r="N208" s="25"/>
      <c r="O208" s="32"/>
      <c r="P208" s="30"/>
      <c r="Q208" s="30"/>
      <c r="R208" s="33"/>
      <c r="S208" s="33"/>
      <c r="T208" s="33"/>
      <c r="U208" s="33"/>
      <c r="V208"/>
    </row>
    <row r="209" spans="1:27">
      <c r="J209" s="34"/>
      <c r="K209" s="25"/>
      <c r="L209" s="25"/>
      <c r="M209" s="25"/>
      <c r="N209" s="25"/>
      <c r="O209" s="32"/>
      <c r="P209" s="30"/>
      <c r="Q209" s="30"/>
      <c r="R209" s="33"/>
      <c r="S209" s="33"/>
      <c r="T209" s="33"/>
      <c r="U209" s="33"/>
      <c r="V209"/>
    </row>
    <row r="210" spans="1:27">
      <c r="J210" s="34"/>
      <c r="K210" s="25"/>
      <c r="L210" s="25"/>
      <c r="M210" s="25"/>
      <c r="N210" s="25"/>
      <c r="O210" s="32"/>
      <c r="P210" s="30"/>
      <c r="Q210" s="30"/>
      <c r="R210" s="33"/>
      <c r="S210" s="33"/>
      <c r="T210" s="33"/>
      <c r="U210" s="33"/>
      <c r="V210"/>
    </row>
    <row r="211" spans="1:27">
      <c r="J211" s="34"/>
      <c r="K211" s="25"/>
      <c r="L211" s="25"/>
      <c r="M211" s="25"/>
      <c r="N211" s="25"/>
      <c r="O211" s="32"/>
      <c r="P211" s="30"/>
      <c r="Q211" s="30"/>
      <c r="R211" s="33"/>
      <c r="S211" s="33"/>
      <c r="T211" s="33"/>
      <c r="U211" s="33"/>
      <c r="V211"/>
    </row>
    <row r="212" spans="1:27">
      <c r="J212" s="34"/>
      <c r="K212" s="25"/>
      <c r="L212" s="25"/>
      <c r="M212" s="25"/>
      <c r="N212" s="25"/>
      <c r="O212" s="32"/>
      <c r="P212" s="30"/>
      <c r="Q212" s="30"/>
      <c r="R212" s="33"/>
      <c r="S212" s="33"/>
      <c r="T212" s="33"/>
      <c r="U212" s="33"/>
      <c r="V212"/>
    </row>
    <row r="213" spans="1:27">
      <c r="J213" s="34"/>
      <c r="K213" s="25"/>
      <c r="L213" s="25"/>
      <c r="M213" s="25"/>
      <c r="N213" s="25"/>
      <c r="O213" s="32"/>
      <c r="P213" s="30"/>
      <c r="Q213" s="30"/>
      <c r="R213" s="33"/>
      <c r="S213" s="33"/>
      <c r="T213" s="33"/>
      <c r="U213" s="33"/>
      <c r="V213"/>
    </row>
    <row r="214" spans="1:27">
      <c r="J214" s="34"/>
      <c r="K214" s="25"/>
      <c r="L214" s="25"/>
      <c r="M214" s="25"/>
      <c r="N214" s="25"/>
      <c r="O214" s="32"/>
      <c r="P214" s="30"/>
      <c r="Q214" s="30"/>
      <c r="R214" s="33"/>
      <c r="S214" s="33"/>
      <c r="T214" s="33"/>
      <c r="U214" s="33"/>
      <c r="V214"/>
    </row>
    <row r="215" spans="1:27">
      <c r="J215" s="34"/>
      <c r="K215" s="25"/>
      <c r="L215" s="25"/>
      <c r="M215" s="25"/>
      <c r="N215" s="25"/>
      <c r="O215" s="32"/>
      <c r="P215" s="30"/>
      <c r="Q215" s="30"/>
      <c r="R215" s="33"/>
      <c r="S215" s="33"/>
      <c r="T215" s="33"/>
      <c r="U215" s="33"/>
      <c r="V215"/>
    </row>
    <row r="216" spans="1:27">
      <c r="J216" s="34"/>
      <c r="K216" s="25"/>
      <c r="L216" s="25"/>
      <c r="M216" s="25"/>
      <c r="N216" s="25"/>
      <c r="O216" s="32"/>
      <c r="P216" s="30"/>
      <c r="Q216" s="30"/>
      <c r="R216" s="33"/>
      <c r="S216" s="33"/>
      <c r="T216" s="33"/>
      <c r="U216" s="33"/>
      <c r="V216"/>
    </row>
    <row r="217" spans="1:27" s="25" customFormat="1">
      <c r="A217"/>
      <c r="B217" s="23"/>
      <c r="C217" s="24"/>
      <c r="D217" s="24"/>
      <c r="E217" s="24"/>
      <c r="F217" s="24"/>
      <c r="G217" s="24"/>
      <c r="H217" s="24"/>
      <c r="I217" s="174"/>
      <c r="J217" s="34"/>
      <c r="O217" s="32"/>
      <c r="P217" s="30"/>
      <c r="Q217" s="30"/>
      <c r="R217" s="33"/>
      <c r="S217" s="33"/>
      <c r="T217" s="33"/>
      <c r="U217" s="33"/>
      <c r="V217"/>
      <c r="W217"/>
      <c r="X217"/>
      <c r="Y217"/>
      <c r="Z217"/>
      <c r="AA217"/>
    </row>
    <row r="218" spans="1:27" s="25" customFormat="1">
      <c r="A218"/>
      <c r="B218" s="23"/>
      <c r="C218" s="24"/>
      <c r="D218" s="24"/>
      <c r="E218" s="24"/>
      <c r="F218" s="24"/>
      <c r="G218" s="24"/>
      <c r="H218" s="24"/>
      <c r="I218" s="174"/>
      <c r="J218" s="34"/>
      <c r="O218" s="32"/>
      <c r="P218" s="30"/>
      <c r="Q218" s="30"/>
      <c r="R218" s="33"/>
      <c r="S218" s="33"/>
      <c r="T218" s="33"/>
      <c r="U218" s="33"/>
      <c r="V218"/>
      <c r="W218"/>
      <c r="X218"/>
      <c r="Y218"/>
      <c r="Z218"/>
      <c r="AA218"/>
    </row>
    <row r="219" spans="1:27" s="25" customFormat="1">
      <c r="A219"/>
      <c r="B219" s="23"/>
      <c r="C219" s="24"/>
      <c r="D219" s="24"/>
      <c r="E219" s="24"/>
      <c r="F219" s="24"/>
      <c r="G219" s="24"/>
      <c r="H219" s="24"/>
      <c r="I219" s="174"/>
      <c r="J219" s="34"/>
      <c r="O219" s="32"/>
      <c r="P219" s="30"/>
      <c r="Q219" s="30"/>
      <c r="R219" s="33"/>
      <c r="S219" s="33"/>
      <c r="T219" s="33"/>
      <c r="U219" s="33"/>
      <c r="V219"/>
      <c r="W219"/>
      <c r="X219"/>
      <c r="Y219"/>
      <c r="Z219"/>
      <c r="AA219"/>
    </row>
    <row r="220" spans="1:27" s="25" customFormat="1">
      <c r="A220"/>
      <c r="B220" s="23"/>
      <c r="C220" s="24"/>
      <c r="D220" s="24"/>
      <c r="E220" s="24"/>
      <c r="F220" s="24"/>
      <c r="G220" s="24"/>
      <c r="H220" s="24"/>
      <c r="I220" s="174"/>
      <c r="J220" s="34"/>
      <c r="O220" s="32"/>
      <c r="P220" s="30"/>
      <c r="Q220" s="30"/>
      <c r="R220" s="33"/>
      <c r="S220" s="33"/>
      <c r="T220" s="33"/>
      <c r="U220" s="33"/>
      <c r="V220"/>
      <c r="W220"/>
      <c r="X220"/>
      <c r="Y220"/>
      <c r="Z220"/>
      <c r="AA220"/>
    </row>
    <row r="221" spans="1:27" s="25" customFormat="1">
      <c r="A221"/>
      <c r="B221" s="23"/>
      <c r="C221" s="24"/>
      <c r="D221" s="24"/>
      <c r="E221" s="24"/>
      <c r="F221" s="24"/>
      <c r="G221" s="24"/>
      <c r="H221" s="24"/>
      <c r="I221" s="174"/>
      <c r="J221" s="34"/>
      <c r="O221" s="32"/>
      <c r="P221" s="30"/>
      <c r="Q221" s="30"/>
      <c r="R221" s="33"/>
      <c r="S221" s="33"/>
      <c r="T221" s="33"/>
      <c r="U221" s="33"/>
      <c r="V221"/>
      <c r="W221"/>
      <c r="X221"/>
      <c r="Y221"/>
      <c r="Z221"/>
      <c r="AA221"/>
    </row>
    <row r="222" spans="1:27" s="25" customFormat="1">
      <c r="A222"/>
      <c r="B222" s="23"/>
      <c r="C222" s="24"/>
      <c r="D222" s="24"/>
      <c r="E222" s="24"/>
      <c r="F222" s="24"/>
      <c r="G222" s="24"/>
      <c r="H222" s="24"/>
      <c r="I222" s="174"/>
      <c r="J222" s="34"/>
      <c r="O222" s="32"/>
      <c r="P222" s="30"/>
      <c r="Q222" s="30"/>
      <c r="R222" s="33"/>
      <c r="S222" s="33"/>
      <c r="T222" s="33"/>
      <c r="U222" s="33"/>
      <c r="V222"/>
      <c r="W222"/>
      <c r="X222"/>
      <c r="Y222"/>
      <c r="Z222"/>
      <c r="AA222"/>
    </row>
    <row r="223" spans="1:27" s="25" customFormat="1">
      <c r="A223"/>
      <c r="B223" s="23"/>
      <c r="C223" s="24"/>
      <c r="D223" s="24"/>
      <c r="E223" s="24"/>
      <c r="F223" s="24"/>
      <c r="G223" s="24"/>
      <c r="H223" s="24"/>
      <c r="I223" s="174"/>
      <c r="J223" s="34"/>
      <c r="O223" s="32"/>
      <c r="P223" s="30"/>
      <c r="Q223" s="30"/>
      <c r="R223" s="33"/>
      <c r="S223" s="33"/>
      <c r="T223" s="33"/>
      <c r="U223" s="33"/>
      <c r="V223"/>
      <c r="W223"/>
      <c r="X223"/>
      <c r="Y223"/>
      <c r="Z223"/>
      <c r="AA223"/>
    </row>
    <row r="224" spans="1:27">
      <c r="J224" s="34"/>
      <c r="K224" s="25"/>
      <c r="L224" s="25"/>
      <c r="M224" s="25"/>
      <c r="N224" s="25"/>
      <c r="O224" s="32"/>
      <c r="P224" s="30"/>
      <c r="Q224" s="30"/>
      <c r="R224" s="33"/>
      <c r="S224" s="33"/>
      <c r="T224" s="33"/>
      <c r="U224" s="33"/>
      <c r="V224"/>
    </row>
    <row r="225" spans="10:27">
      <c r="J225" s="34"/>
      <c r="K225" s="25"/>
      <c r="L225" s="25"/>
      <c r="M225" s="25"/>
      <c r="N225" s="25"/>
      <c r="O225" s="32"/>
      <c r="P225" s="30"/>
      <c r="Q225" s="30"/>
      <c r="R225" s="33"/>
      <c r="S225" s="33"/>
      <c r="T225" s="33"/>
      <c r="U225" s="33"/>
      <c r="V225"/>
    </row>
    <row r="226" spans="10:27">
      <c r="J226" s="34"/>
      <c r="K226" s="25"/>
      <c r="L226" s="25"/>
      <c r="M226" s="25"/>
      <c r="N226" s="25"/>
      <c r="O226" s="32"/>
      <c r="P226" s="30"/>
      <c r="Q226" s="30"/>
      <c r="R226" s="33"/>
      <c r="S226" s="33"/>
      <c r="T226" s="33"/>
      <c r="U226" s="33"/>
      <c r="V226"/>
    </row>
    <row r="227" spans="10:27">
      <c r="J227" s="34"/>
      <c r="K227" s="25"/>
      <c r="L227" s="25"/>
      <c r="M227" s="25"/>
      <c r="N227" s="25"/>
      <c r="O227" s="32"/>
      <c r="P227" s="30"/>
      <c r="Q227" s="30"/>
      <c r="R227" s="33"/>
      <c r="S227" s="33"/>
      <c r="T227" s="33"/>
      <c r="U227" s="33"/>
      <c r="V227"/>
    </row>
    <row r="228" spans="10:27">
      <c r="J228" s="34"/>
      <c r="K228" s="25"/>
      <c r="L228" s="25"/>
      <c r="M228" s="25"/>
      <c r="N228" s="25"/>
      <c r="O228" s="32"/>
      <c r="P228" s="30"/>
      <c r="Q228" s="30"/>
      <c r="R228" s="33"/>
      <c r="S228" s="33"/>
      <c r="T228" s="33"/>
      <c r="U228" s="33"/>
      <c r="V228"/>
    </row>
    <row r="229" spans="10:27">
      <c r="J229" s="34"/>
      <c r="K229" s="25"/>
      <c r="L229" s="25"/>
      <c r="M229" s="25"/>
      <c r="N229" s="25"/>
      <c r="O229" s="32"/>
      <c r="P229" s="30"/>
      <c r="Q229" s="30"/>
      <c r="R229" s="33"/>
      <c r="S229" s="33"/>
      <c r="T229" s="33"/>
      <c r="U229" s="33"/>
      <c r="V229"/>
    </row>
    <row r="230" spans="10:27">
      <c r="J230" s="34"/>
      <c r="K230" s="25"/>
      <c r="L230" s="25"/>
      <c r="M230" s="25"/>
      <c r="N230" s="25"/>
      <c r="O230" s="32"/>
      <c r="P230" s="30"/>
      <c r="Q230" s="30"/>
      <c r="R230" s="33"/>
      <c r="S230" s="33"/>
      <c r="T230" s="33"/>
      <c r="U230" s="33"/>
      <c r="V230"/>
    </row>
    <row r="231" spans="10:27">
      <c r="J231" s="34"/>
      <c r="K231" s="25"/>
      <c r="L231" s="25"/>
      <c r="M231" s="25"/>
      <c r="N231" s="25"/>
      <c r="O231" s="32"/>
      <c r="P231" s="30"/>
      <c r="Q231" s="30"/>
      <c r="R231" s="33"/>
      <c r="S231" s="33"/>
      <c r="T231" s="33"/>
      <c r="U231" s="33"/>
      <c r="V231"/>
    </row>
    <row r="232" spans="10:27">
      <c r="J232" s="34"/>
      <c r="K232" s="25"/>
      <c r="L232" s="25"/>
      <c r="M232" s="25"/>
      <c r="N232" s="25"/>
      <c r="O232" s="32"/>
      <c r="P232" s="30"/>
      <c r="Q232" s="30"/>
      <c r="R232" s="33"/>
      <c r="S232" s="33"/>
      <c r="T232" s="33"/>
      <c r="U232" s="33"/>
      <c r="V232"/>
    </row>
    <row r="233" spans="10:27">
      <c r="J233" s="34"/>
      <c r="K233" s="25"/>
      <c r="L233" s="25"/>
      <c r="M233" s="25"/>
      <c r="N233" s="25"/>
      <c r="O233" s="32"/>
      <c r="P233" s="30"/>
      <c r="Q233" s="30"/>
      <c r="R233" s="33"/>
      <c r="S233" s="33"/>
      <c r="T233" s="33"/>
      <c r="U233" s="33"/>
      <c r="V233"/>
    </row>
    <row r="234" spans="10:27">
      <c r="J234" s="34"/>
      <c r="K234" s="25"/>
      <c r="L234" s="25"/>
      <c r="M234" s="25"/>
      <c r="N234" s="25"/>
      <c r="O234" s="32"/>
      <c r="P234" s="30"/>
      <c r="Q234" s="30"/>
      <c r="R234" s="33"/>
      <c r="S234" s="33"/>
      <c r="T234" s="33"/>
      <c r="U234" s="33"/>
      <c r="V234"/>
    </row>
    <row r="235" spans="10:27">
      <c r="J235" s="34"/>
      <c r="K235" s="25"/>
      <c r="L235" s="25"/>
      <c r="M235" s="25"/>
      <c r="N235" s="25"/>
      <c r="O235" s="32"/>
      <c r="P235" s="30"/>
      <c r="Q235" s="30"/>
      <c r="R235" s="33"/>
      <c r="S235" s="33"/>
      <c r="T235" s="33"/>
      <c r="U235" s="33"/>
      <c r="V235"/>
      <c r="W235" s="25"/>
      <c r="X235" s="25"/>
      <c r="Y235" s="25"/>
      <c r="Z235" s="25"/>
      <c r="AA235" s="25"/>
    </row>
    <row r="236" spans="10:27">
      <c r="J236" s="34"/>
      <c r="K236" s="25"/>
      <c r="L236" s="25"/>
      <c r="M236" s="25"/>
      <c r="N236" s="25"/>
      <c r="O236" s="32"/>
      <c r="P236" s="30"/>
      <c r="Q236" s="30"/>
      <c r="R236" s="33"/>
      <c r="S236" s="33"/>
      <c r="T236" s="33"/>
      <c r="U236" s="33"/>
      <c r="V236"/>
      <c r="W236" s="25"/>
      <c r="X236" s="25"/>
      <c r="Y236" s="25"/>
      <c r="Z236" s="25"/>
      <c r="AA236" s="25"/>
    </row>
    <row r="237" spans="10:27">
      <c r="J237" s="34"/>
      <c r="K237" s="25"/>
      <c r="L237" s="25"/>
      <c r="M237" s="25"/>
      <c r="N237" s="25"/>
      <c r="O237" s="32"/>
      <c r="P237" s="30"/>
      <c r="Q237" s="30"/>
      <c r="R237" s="33"/>
      <c r="S237" s="33"/>
      <c r="T237" s="33"/>
      <c r="U237" s="33"/>
      <c r="V237"/>
      <c r="W237" s="25"/>
      <c r="X237" s="25"/>
      <c r="Y237" s="25"/>
      <c r="Z237" s="25"/>
      <c r="AA237" s="25"/>
    </row>
    <row r="238" spans="10:27">
      <c r="J238" s="34"/>
      <c r="K238" s="25"/>
      <c r="L238" s="25"/>
      <c r="M238" s="25"/>
      <c r="N238" s="25"/>
      <c r="O238" s="32"/>
      <c r="P238" s="30"/>
      <c r="Q238" s="30"/>
      <c r="R238" s="33"/>
      <c r="S238" s="33"/>
      <c r="T238" s="33"/>
      <c r="U238" s="33"/>
      <c r="V238"/>
      <c r="W238" s="25"/>
      <c r="X238" s="25"/>
      <c r="Y238" s="25"/>
      <c r="Z238" s="25"/>
      <c r="AA238" s="25"/>
    </row>
    <row r="239" spans="10:27">
      <c r="J239" s="34"/>
      <c r="K239" s="25"/>
      <c r="L239" s="25"/>
      <c r="M239" s="25"/>
      <c r="N239" s="25"/>
      <c r="O239" s="32"/>
      <c r="P239" s="30"/>
      <c r="Q239" s="30"/>
      <c r="R239" s="33"/>
      <c r="S239" s="33"/>
      <c r="T239" s="33"/>
      <c r="U239" s="33"/>
      <c r="V239"/>
      <c r="W239" s="25"/>
      <c r="X239" s="25"/>
      <c r="Y239" s="25"/>
      <c r="Z239" s="25"/>
      <c r="AA239" s="25"/>
    </row>
    <row r="240" spans="10:27">
      <c r="J240" s="34"/>
      <c r="K240" s="25"/>
      <c r="L240" s="25"/>
      <c r="M240" s="25"/>
      <c r="N240" s="25"/>
      <c r="O240" s="32"/>
      <c r="P240" s="30"/>
      <c r="Q240" s="30"/>
      <c r="R240" s="33"/>
      <c r="S240" s="33"/>
      <c r="T240" s="33"/>
      <c r="U240" s="33"/>
      <c r="V240"/>
      <c r="W240" s="25"/>
      <c r="X240" s="25"/>
      <c r="Y240" s="25"/>
      <c r="Z240" s="25"/>
      <c r="AA240" s="25"/>
    </row>
    <row r="241" spans="10:27">
      <c r="J241" s="34"/>
      <c r="K241" s="25"/>
      <c r="L241" s="25"/>
      <c r="M241" s="25"/>
      <c r="N241" s="25"/>
      <c r="O241" s="32"/>
      <c r="P241" s="30"/>
      <c r="Q241" s="30"/>
      <c r="R241" s="33"/>
      <c r="S241" s="33"/>
      <c r="T241" s="33"/>
      <c r="U241" s="33"/>
      <c r="V241"/>
      <c r="W241" s="25"/>
      <c r="X241" s="25"/>
      <c r="Y241" s="25"/>
      <c r="Z241" s="25"/>
      <c r="AA241" s="25"/>
    </row>
  </sheetData>
  <mergeCells count="11">
    <mergeCell ref="A6:A7"/>
    <mergeCell ref="C6:H6"/>
    <mergeCell ref="C7:H7"/>
    <mergeCell ref="A49:A51"/>
    <mergeCell ref="A53:A55"/>
    <mergeCell ref="C5:H5"/>
    <mergeCell ref="K1:O1"/>
    <mergeCell ref="R1:U1"/>
    <mergeCell ref="X1:AA1"/>
    <mergeCell ref="C3:H3"/>
    <mergeCell ref="C4:H4"/>
  </mergeCells>
  <conditionalFormatting sqref="R66:U138">
    <cfRule type="containsBlanks" dxfId="6" priority="7">
      <formula>LEN(TRIM(R66))=0</formula>
    </cfRule>
  </conditionalFormatting>
  <conditionalFormatting sqref="R139:U141">
    <cfRule type="containsBlanks" dxfId="5" priority="5">
      <formula>LEN(TRIM(R139))=0</formula>
    </cfRule>
  </conditionalFormatting>
  <conditionalFormatting sqref="R142:T144">
    <cfRule type="containsBlanks" dxfId="4" priority="4">
      <formula>LEN(TRIM(R142))=0</formula>
    </cfRule>
  </conditionalFormatting>
  <conditionalFormatting sqref="R145:T147">
    <cfRule type="containsBlanks" dxfId="3" priority="3">
      <formula>LEN(TRIM(R145))=0</formula>
    </cfRule>
  </conditionalFormatting>
  <conditionalFormatting sqref="U142:U144">
    <cfRule type="containsBlanks" dxfId="2" priority="2">
      <formula>LEN(TRIM(U142))=0</formula>
    </cfRule>
  </conditionalFormatting>
  <conditionalFormatting sqref="U145:U147">
    <cfRule type="containsBlanks" dxfId="1" priority="1">
      <formula>LEN(TRIM(U145))=0</formula>
    </cfRule>
  </conditionalFormatting>
  <dataValidations count="1">
    <dataValidation type="list" allowBlank="1" showInputMessage="1" showErrorMessage="1" sqref="A8:A36" xr:uid="{E26A50D5-9723-4A3B-96FA-008E9270AA0C}">
      <formula1>$A$1:$A$2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6" operator="containsText" id="{004D45CA-96B8-4D12-B9A9-C2E17176FC13}">
            <xm:f>NOT(ISERROR(SEARCH($A$1,A8)))</xm:f>
            <xm:f>$A$1</xm:f>
            <x14:dxf>
              <fill>
                <patternFill>
                  <bgColor rgb="FF99FF66"/>
                </patternFill>
              </fill>
            </x14:dxf>
          </x14:cfRule>
          <xm:sqref>A8:A36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54869-C174-4404-A9A9-AD4BEA675552}">
  <sheetPr>
    <tabColor rgb="FFFFFF00"/>
    <outlinePr summaryBelow="0"/>
  </sheetPr>
  <dimension ref="A1:AX1"/>
  <sheetViews>
    <sheetView workbookViewId="0">
      <selection activeCell="K38" sqref="K38"/>
    </sheetView>
  </sheetViews>
  <sheetFormatPr defaultColWidth="9.140625" defaultRowHeight="12.75"/>
  <cols>
    <col min="1" max="50" width="9.140625" style="381"/>
    <col min="51" max="16384" width="9.140625" style="373"/>
  </cols>
  <sheetData/>
  <pageMargins left="0.75" right="0.75" top="1" bottom="1" header="0.5" footer="0.5"/>
  <pageSetup orientation="landscape" horizontalDpi="300" verticalDpi="30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B050"/>
  </sheetPr>
  <dimension ref="A1:N95"/>
  <sheetViews>
    <sheetView showGridLines="0" workbookViewId="0">
      <pane ySplit="2" topLeftCell="A3" activePane="bottomLeft" state="frozenSplit"/>
      <selection pane="bottomLeft"/>
    </sheetView>
  </sheetViews>
  <sheetFormatPr defaultRowHeight="15"/>
  <cols>
    <col min="1" max="1" width="19.85546875" customWidth="1"/>
    <col min="2" max="2" width="8.42578125" customWidth="1"/>
    <col min="3" max="3" width="29.140625" customWidth="1"/>
    <col min="4" max="4" width="15.42578125" customWidth="1"/>
    <col min="5" max="5" width="10" customWidth="1"/>
    <col min="6" max="6" width="13.85546875" hidden="1" customWidth="1"/>
    <col min="7" max="7" width="13.7109375" customWidth="1"/>
    <col min="8" max="8" width="9.42578125" customWidth="1"/>
    <col min="9" max="9" width="18.140625" customWidth="1"/>
    <col min="10" max="10" width="15.42578125" bestFit="1" customWidth="1"/>
    <col min="13" max="13" width="19.42578125" bestFit="1" customWidth="1"/>
    <col min="14" max="14" width="9.140625" customWidth="1"/>
  </cols>
  <sheetData>
    <row r="1" spans="1:14" ht="38.1" customHeight="1"/>
    <row r="2" spans="1:14" ht="3" customHeight="1"/>
    <row r="3" spans="1:14" ht="18" customHeight="1">
      <c r="C3" s="512" t="s">
        <v>86</v>
      </c>
      <c r="H3" s="278"/>
    </row>
    <row r="4" spans="1:14" ht="18" customHeight="1">
      <c r="C4" s="512" t="s">
        <v>87</v>
      </c>
      <c r="H4" s="278"/>
    </row>
    <row r="5" spans="1:14" ht="18" customHeight="1">
      <c r="C5" s="512" t="s">
        <v>270</v>
      </c>
      <c r="H5" s="278"/>
    </row>
    <row r="6" spans="1:14" ht="18" customHeight="1">
      <c r="C6" s="512" t="s">
        <v>88</v>
      </c>
      <c r="H6" s="278"/>
    </row>
    <row r="7" spans="1:14" ht="13.15" customHeight="1">
      <c r="A7" s="258" t="s">
        <v>89</v>
      </c>
      <c r="B7" s="258" t="s">
        <v>90</v>
      </c>
      <c r="C7" s="258" t="s">
        <v>91</v>
      </c>
      <c r="D7" s="258" t="s">
        <v>92</v>
      </c>
      <c r="E7" s="258" t="s">
        <v>93</v>
      </c>
      <c r="F7" s="258" t="s">
        <v>94</v>
      </c>
      <c r="G7" s="258" t="s">
        <v>95</v>
      </c>
      <c r="H7" s="258" t="s">
        <v>70</v>
      </c>
      <c r="I7" s="260" t="s">
        <v>96</v>
      </c>
      <c r="J7" s="259" t="s">
        <v>97</v>
      </c>
      <c r="K7" s="259" t="s">
        <v>130</v>
      </c>
    </row>
    <row r="8" spans="1:14" ht="13.15" customHeight="1">
      <c r="A8" s="261" t="s">
        <v>98</v>
      </c>
      <c r="B8" s="530"/>
      <c r="C8" s="530"/>
      <c r="D8" s="530"/>
      <c r="E8" s="262"/>
      <c r="F8" s="262"/>
      <c r="G8" s="262"/>
      <c r="H8" s="529"/>
      <c r="N8" s="323" t="s">
        <v>99</v>
      </c>
    </row>
    <row r="9" spans="1:14" ht="13.15" customHeight="1">
      <c r="A9" s="261" t="s">
        <v>203</v>
      </c>
      <c r="B9" s="530"/>
      <c r="C9" s="530"/>
      <c r="D9" s="530"/>
      <c r="E9" s="262"/>
      <c r="F9" s="262"/>
      <c r="G9" s="262"/>
      <c r="H9" s="262"/>
      <c r="M9" s="324" t="s">
        <v>97</v>
      </c>
      <c r="N9" s="513">
        <v>450718.1599487444</v>
      </c>
    </row>
    <row r="10" spans="1:14" ht="13.15" customHeight="1">
      <c r="A10" s="264" t="s">
        <v>151</v>
      </c>
      <c r="B10" s="264" t="s">
        <v>152</v>
      </c>
      <c r="C10" s="264" t="s">
        <v>140</v>
      </c>
      <c r="D10" s="531">
        <v>16478</v>
      </c>
      <c r="E10" s="532">
        <v>356.05</v>
      </c>
      <c r="F10" s="533">
        <v>5004649.9400000004</v>
      </c>
      <c r="G10" s="533">
        <v>5866991.9000000004</v>
      </c>
      <c r="H10" s="506">
        <v>7.1879043770719964E-2</v>
      </c>
      <c r="I10" s="357" t="s">
        <v>100</v>
      </c>
      <c r="J10" s="358">
        <v>360660.06405766</v>
      </c>
      <c r="K10" s="335">
        <v>1</v>
      </c>
    </row>
    <row r="11" spans="1:14" ht="13.15" customHeight="1">
      <c r="A11" s="264" t="s">
        <v>108</v>
      </c>
      <c r="B11" s="264" t="s">
        <v>109</v>
      </c>
      <c r="C11" s="264" t="s">
        <v>110</v>
      </c>
      <c r="D11" s="531">
        <v>38756</v>
      </c>
      <c r="E11" s="532">
        <v>122.15</v>
      </c>
      <c r="F11" s="533">
        <v>4420318.8899999997</v>
      </c>
      <c r="G11" s="533">
        <v>4734045.4000000004</v>
      </c>
      <c r="H11" s="506">
        <v>5.7998828414809217E-2</v>
      </c>
      <c r="I11" s="357" t="s">
        <v>100</v>
      </c>
      <c r="J11" s="358">
        <v>2059395.7363200001</v>
      </c>
      <c r="K11" s="335">
        <v>2</v>
      </c>
      <c r="M11" s="268" t="s">
        <v>105</v>
      </c>
      <c r="N11" s="269" t="s">
        <v>70</v>
      </c>
    </row>
    <row r="12" spans="1:14" ht="13.15" customHeight="1">
      <c r="A12" s="264" t="s">
        <v>122</v>
      </c>
      <c r="B12" s="264" t="s">
        <v>123</v>
      </c>
      <c r="C12" s="264" t="s">
        <v>124</v>
      </c>
      <c r="D12" s="531">
        <v>22328</v>
      </c>
      <c r="E12" s="532">
        <v>211.73</v>
      </c>
      <c r="F12" s="533">
        <v>4201753.74</v>
      </c>
      <c r="G12" s="533">
        <v>4727507.4400000004</v>
      </c>
      <c r="H12" s="506">
        <v>5.7918729051963457E-2</v>
      </c>
      <c r="I12" s="357" t="s">
        <v>100</v>
      </c>
      <c r="J12" s="358">
        <v>478175.19181234471</v>
      </c>
      <c r="K12" s="335">
        <v>3</v>
      </c>
      <c r="M12" s="263" t="s">
        <v>101</v>
      </c>
      <c r="N12" s="507">
        <v>0.52532323011076509</v>
      </c>
    </row>
    <row r="13" spans="1:14" ht="13.15" customHeight="1">
      <c r="A13" s="264" t="s">
        <v>102</v>
      </c>
      <c r="B13" s="264" t="s">
        <v>103</v>
      </c>
      <c r="C13" s="264" t="s">
        <v>104</v>
      </c>
      <c r="D13" s="531">
        <v>1361</v>
      </c>
      <c r="E13" s="532">
        <v>3094.08</v>
      </c>
      <c r="F13" s="533">
        <v>2897138.92</v>
      </c>
      <c r="G13" s="533">
        <v>4211042.88</v>
      </c>
      <c r="H13" s="506">
        <v>5.1591299366187747E-2</v>
      </c>
      <c r="I13" s="357" t="s">
        <v>101</v>
      </c>
      <c r="J13" s="358">
        <v>1585730.4113544303</v>
      </c>
      <c r="K13" s="335">
        <v>4</v>
      </c>
      <c r="M13" s="263" t="s">
        <v>100</v>
      </c>
      <c r="N13" s="507">
        <v>0.28028048669628192</v>
      </c>
    </row>
    <row r="14" spans="1:14" ht="13.15" customHeight="1">
      <c r="A14" s="264" t="s">
        <v>214</v>
      </c>
      <c r="B14" s="264" t="s">
        <v>210</v>
      </c>
      <c r="C14" s="264" t="s">
        <v>210</v>
      </c>
      <c r="D14" s="531">
        <v>6500</v>
      </c>
      <c r="E14" s="532">
        <v>596.6</v>
      </c>
      <c r="F14" s="533">
        <v>2460408.34</v>
      </c>
      <c r="G14" s="533">
        <v>3877900</v>
      </c>
      <c r="H14" s="506">
        <v>4.7509822510318267E-2</v>
      </c>
      <c r="I14" s="357" t="s">
        <v>101</v>
      </c>
      <c r="J14" s="358">
        <v>12498.35531925</v>
      </c>
      <c r="K14" s="335">
        <v>5</v>
      </c>
      <c r="M14" s="263" t="s">
        <v>139</v>
      </c>
      <c r="N14" s="507">
        <v>0.11149631952851523</v>
      </c>
    </row>
    <row r="15" spans="1:14" ht="13.15" customHeight="1">
      <c r="A15" s="264" t="s">
        <v>153</v>
      </c>
      <c r="B15" s="264" t="s">
        <v>154</v>
      </c>
      <c r="C15" s="264" t="s">
        <v>141</v>
      </c>
      <c r="D15" s="531">
        <v>27839</v>
      </c>
      <c r="E15" s="532">
        <v>132.88999999999999</v>
      </c>
      <c r="F15" s="533">
        <v>2920499.78</v>
      </c>
      <c r="G15" s="533">
        <v>3699524.71</v>
      </c>
      <c r="H15" s="506">
        <v>4.5324470033945345E-2</v>
      </c>
      <c r="I15" s="357" t="s">
        <v>101</v>
      </c>
      <c r="J15" s="358">
        <v>209767.76086366002</v>
      </c>
      <c r="K15" s="335">
        <v>6</v>
      </c>
      <c r="M15" s="263" t="s">
        <v>112</v>
      </c>
      <c r="N15" s="507">
        <v>2.9762032679966181E-2</v>
      </c>
    </row>
    <row r="16" spans="1:14" ht="13.15" customHeight="1">
      <c r="A16" s="264" t="s">
        <v>137</v>
      </c>
      <c r="B16" s="264" t="s">
        <v>138</v>
      </c>
      <c r="C16" s="264" t="s">
        <v>255</v>
      </c>
      <c r="D16" s="531">
        <v>1450</v>
      </c>
      <c r="E16" s="532">
        <v>2062.52</v>
      </c>
      <c r="F16" s="533">
        <v>2329556.14</v>
      </c>
      <c r="G16" s="533">
        <v>2990654</v>
      </c>
      <c r="H16" s="506">
        <v>3.6639789765020594E-2</v>
      </c>
      <c r="I16" s="357" t="s">
        <v>139</v>
      </c>
      <c r="J16" s="358">
        <v>1433960.4528661799</v>
      </c>
      <c r="K16" s="335">
        <v>7</v>
      </c>
      <c r="M16" s="263" t="s">
        <v>111</v>
      </c>
      <c r="N16" s="507">
        <v>2.9174821613946026E-2</v>
      </c>
    </row>
    <row r="17" spans="1:14" ht="13.15" customHeight="1">
      <c r="A17" s="264" t="s">
        <v>242</v>
      </c>
      <c r="B17" s="264" t="s">
        <v>243</v>
      </c>
      <c r="C17" s="264" t="s">
        <v>256</v>
      </c>
      <c r="D17" s="531">
        <v>1200</v>
      </c>
      <c r="E17" s="532">
        <v>2329.84</v>
      </c>
      <c r="F17" s="533">
        <v>2596291.7599999998</v>
      </c>
      <c r="G17" s="533">
        <v>2795808</v>
      </c>
      <c r="H17" s="506">
        <v>3.4252647529056421E-2</v>
      </c>
      <c r="I17" s="357" t="s">
        <v>101</v>
      </c>
      <c r="J17" s="358">
        <v>97356.76787892</v>
      </c>
      <c r="K17" s="335">
        <v>8</v>
      </c>
      <c r="M17" s="263" t="s">
        <v>106</v>
      </c>
      <c r="N17" s="507">
        <v>1.8888612659151437E-2</v>
      </c>
    </row>
    <row r="18" spans="1:14" ht="13.15" customHeight="1">
      <c r="A18" s="264" t="s">
        <v>232</v>
      </c>
      <c r="B18" s="264" t="s">
        <v>233</v>
      </c>
      <c r="C18" s="264" t="s">
        <v>257</v>
      </c>
      <c r="D18" s="531">
        <v>1950</v>
      </c>
      <c r="E18" s="532">
        <v>1420.82</v>
      </c>
      <c r="F18" s="533">
        <v>2567924.23</v>
      </c>
      <c r="G18" s="533">
        <v>2770599</v>
      </c>
      <c r="H18" s="506">
        <v>3.394380121644841E-2</v>
      </c>
      <c r="I18" s="357" t="s">
        <v>101</v>
      </c>
      <c r="J18" s="358">
        <v>40577.127874725003</v>
      </c>
      <c r="K18" s="335">
        <v>9</v>
      </c>
      <c r="M18" s="263" t="s">
        <v>113</v>
      </c>
      <c r="N18" s="507">
        <v>5.0744967113741041E-3</v>
      </c>
    </row>
    <row r="19" spans="1:14" ht="13.15" customHeight="1">
      <c r="A19" s="264" t="s">
        <v>236</v>
      </c>
      <c r="B19" s="264" t="s">
        <v>237</v>
      </c>
      <c r="C19" s="264" t="s">
        <v>258</v>
      </c>
      <c r="D19" s="531">
        <v>24500</v>
      </c>
      <c r="E19" s="532">
        <v>112.77</v>
      </c>
      <c r="F19" s="533">
        <v>2443623.25</v>
      </c>
      <c r="G19" s="533">
        <v>2762865</v>
      </c>
      <c r="H19" s="506">
        <v>3.384904865261365E-2</v>
      </c>
      <c r="I19" s="357" t="s">
        <v>101</v>
      </c>
      <c r="J19" s="358">
        <v>4754.064911219999</v>
      </c>
      <c r="K19" s="335">
        <v>10</v>
      </c>
      <c r="M19" s="263" t="s">
        <v>107</v>
      </c>
      <c r="N19" s="507">
        <v>0</v>
      </c>
    </row>
    <row r="20" spans="1:14" ht="13.15" customHeight="1">
      <c r="A20" s="262" t="s">
        <v>244</v>
      </c>
      <c r="B20" s="262" t="s">
        <v>245</v>
      </c>
      <c r="C20" s="262" t="s">
        <v>226</v>
      </c>
      <c r="D20" s="265">
        <v>16000</v>
      </c>
      <c r="E20" s="266">
        <v>172.12</v>
      </c>
      <c r="F20" s="267">
        <v>2227794.75</v>
      </c>
      <c r="G20" s="267">
        <v>2753920</v>
      </c>
      <c r="H20" s="508">
        <v>3.3739459606388945E-2</v>
      </c>
      <c r="I20" s="270" t="s">
        <v>101</v>
      </c>
      <c r="J20" s="271">
        <v>25176.296425000004</v>
      </c>
      <c r="K20" s="334">
        <v>11</v>
      </c>
      <c r="M20" s="263" t="s">
        <v>116</v>
      </c>
      <c r="N20" s="507">
        <v>0</v>
      </c>
    </row>
    <row r="21" spans="1:14" ht="13.15" customHeight="1">
      <c r="A21" s="262" t="s">
        <v>118</v>
      </c>
      <c r="B21" s="262" t="s">
        <v>119</v>
      </c>
      <c r="C21" s="262" t="s">
        <v>259</v>
      </c>
      <c r="D21" s="265">
        <v>11097</v>
      </c>
      <c r="E21" s="266">
        <v>235.77</v>
      </c>
      <c r="F21" s="267">
        <v>1599263.65</v>
      </c>
      <c r="G21" s="267">
        <v>2616339.69</v>
      </c>
      <c r="H21" s="508">
        <v>3.2053903994069238E-2</v>
      </c>
      <c r="I21" s="270" t="s">
        <v>100</v>
      </c>
      <c r="J21" s="271">
        <v>1823255.23951458</v>
      </c>
      <c r="K21" s="334">
        <v>12</v>
      </c>
      <c r="M21" s="263" t="s">
        <v>114</v>
      </c>
      <c r="N21" s="507">
        <v>0</v>
      </c>
    </row>
    <row r="22" spans="1:14" ht="13.15" customHeight="1">
      <c r="A22" s="262" t="s">
        <v>234</v>
      </c>
      <c r="B22" s="262" t="s">
        <v>235</v>
      </c>
      <c r="C22" s="262" t="s">
        <v>223</v>
      </c>
      <c r="D22" s="265">
        <v>13000</v>
      </c>
      <c r="E22" s="266">
        <v>198.07</v>
      </c>
      <c r="F22" s="267">
        <v>2262002.5</v>
      </c>
      <c r="G22" s="267">
        <v>2574910</v>
      </c>
      <c r="H22" s="508">
        <v>3.1546331024534829E-2</v>
      </c>
      <c r="I22" s="270" t="s">
        <v>101</v>
      </c>
      <c r="J22" s="271">
        <v>100112.1566204</v>
      </c>
      <c r="K22" s="334">
        <v>13</v>
      </c>
      <c r="M22" s="263" t="s">
        <v>115</v>
      </c>
      <c r="N22" s="507">
        <v>0</v>
      </c>
    </row>
    <row r="23" spans="1:14" ht="13.15" customHeight="1">
      <c r="A23" s="262" t="s">
        <v>252</v>
      </c>
      <c r="B23" s="262" t="s">
        <v>31</v>
      </c>
      <c r="C23" s="262" t="s">
        <v>231</v>
      </c>
      <c r="D23" s="265">
        <v>16500</v>
      </c>
      <c r="E23" s="266">
        <v>148.11000000000001</v>
      </c>
      <c r="F23" s="267">
        <v>2190927.35</v>
      </c>
      <c r="G23" s="267">
        <v>2443815</v>
      </c>
      <c r="H23" s="508">
        <v>2.9940229737242693E-2</v>
      </c>
      <c r="I23" s="270" t="s">
        <v>101</v>
      </c>
      <c r="J23" s="271">
        <v>48226.732094120001</v>
      </c>
      <c r="K23" s="334">
        <v>15</v>
      </c>
      <c r="M23" s="263" t="s">
        <v>117</v>
      </c>
      <c r="N23" s="507">
        <v>0</v>
      </c>
    </row>
    <row r="24" spans="1:14" ht="13.15" customHeight="1">
      <c r="A24" s="262" t="s">
        <v>238</v>
      </c>
      <c r="B24" s="262" t="s">
        <v>239</v>
      </c>
      <c r="C24" s="262" t="s">
        <v>224</v>
      </c>
      <c r="D24" s="265">
        <v>39000</v>
      </c>
      <c r="E24" s="266">
        <v>61.06</v>
      </c>
      <c r="F24" s="267">
        <v>1883148</v>
      </c>
      <c r="G24" s="267">
        <v>2381340</v>
      </c>
      <c r="H24" s="508">
        <v>2.9174821613946026E-2</v>
      </c>
      <c r="I24" s="270" t="s">
        <v>111</v>
      </c>
      <c r="J24" s="271">
        <v>36208.529156199998</v>
      </c>
      <c r="K24" s="334">
        <v>16</v>
      </c>
    </row>
    <row r="25" spans="1:14" ht="13.15" customHeight="1">
      <c r="A25" s="262" t="s">
        <v>240</v>
      </c>
      <c r="B25" s="262" t="s">
        <v>241</v>
      </c>
      <c r="C25" s="262" t="s">
        <v>225</v>
      </c>
      <c r="D25" s="265">
        <v>19600</v>
      </c>
      <c r="E25" s="266">
        <v>120.92</v>
      </c>
      <c r="F25" s="267">
        <v>2154189.9700000002</v>
      </c>
      <c r="G25" s="267">
        <v>2370032</v>
      </c>
      <c r="H25" s="508">
        <v>2.9036282437343568E-2</v>
      </c>
      <c r="I25" s="270" t="s">
        <v>101</v>
      </c>
      <c r="J25" s="271">
        <v>33673.826018699998</v>
      </c>
      <c r="K25" s="334">
        <v>17</v>
      </c>
      <c r="M25" s="263"/>
      <c r="N25" s="507"/>
    </row>
    <row r="26" spans="1:14" ht="13.15" customHeight="1">
      <c r="A26" s="262" t="s">
        <v>155</v>
      </c>
      <c r="B26" s="262" t="s">
        <v>156</v>
      </c>
      <c r="C26" s="262" t="s">
        <v>212</v>
      </c>
      <c r="D26" s="265">
        <v>6788</v>
      </c>
      <c r="E26" s="266">
        <v>267.95</v>
      </c>
      <c r="F26" s="267">
        <v>1385315.22</v>
      </c>
      <c r="G26" s="267">
        <v>1818844.6</v>
      </c>
      <c r="H26" s="508">
        <v>2.2283448288983942E-2</v>
      </c>
      <c r="I26" s="270" t="s">
        <v>139</v>
      </c>
      <c r="J26" s="271">
        <v>52128.902797760005</v>
      </c>
      <c r="K26" s="334">
        <v>18</v>
      </c>
    </row>
    <row r="27" spans="1:14" ht="13.15" customHeight="1">
      <c r="A27" s="262" t="s">
        <v>248</v>
      </c>
      <c r="B27" s="262" t="s">
        <v>249</v>
      </c>
      <c r="C27" s="262" t="s">
        <v>229</v>
      </c>
      <c r="D27" s="265">
        <v>35500</v>
      </c>
      <c r="E27" s="266">
        <v>51</v>
      </c>
      <c r="F27" s="267">
        <v>1518644.45</v>
      </c>
      <c r="G27" s="267">
        <v>1810500</v>
      </c>
      <c r="H27" s="508">
        <v>2.2181215001658428E-2</v>
      </c>
      <c r="I27" s="270" t="s">
        <v>101</v>
      </c>
      <c r="J27" s="271">
        <v>7543.1461494399991</v>
      </c>
      <c r="K27" s="334">
        <v>19</v>
      </c>
    </row>
    <row r="28" spans="1:14" ht="13.15" customHeight="1">
      <c r="A28" s="262" t="s">
        <v>164</v>
      </c>
      <c r="B28" s="262" t="s">
        <v>165</v>
      </c>
      <c r="C28" s="262" t="s">
        <v>215</v>
      </c>
      <c r="D28" s="265">
        <v>1218</v>
      </c>
      <c r="E28" s="266">
        <v>1472.14</v>
      </c>
      <c r="F28" s="267">
        <v>1264959.27</v>
      </c>
      <c r="G28" s="267">
        <v>1793066.52</v>
      </c>
      <c r="H28" s="508">
        <v>2.19676299322814E-2</v>
      </c>
      <c r="I28" s="270" t="s">
        <v>101</v>
      </c>
      <c r="J28" s="271">
        <v>75132.483955025004</v>
      </c>
      <c r="K28" s="334">
        <v>20</v>
      </c>
    </row>
    <row r="29" spans="1:14" ht="13.15" customHeight="1">
      <c r="A29" s="262" t="s">
        <v>246</v>
      </c>
      <c r="B29" s="262" t="s">
        <v>247</v>
      </c>
      <c r="C29" s="262" t="s">
        <v>227</v>
      </c>
      <c r="D29" s="265">
        <v>5050</v>
      </c>
      <c r="E29" s="266">
        <v>327</v>
      </c>
      <c r="F29" s="267">
        <v>1359942.92</v>
      </c>
      <c r="G29" s="267">
        <v>1651350</v>
      </c>
      <c r="H29" s="508">
        <v>2.0231399830427311E-2</v>
      </c>
      <c r="I29" s="270" t="s">
        <v>112</v>
      </c>
      <c r="J29" s="271">
        <v>117367.74048020001</v>
      </c>
      <c r="K29" s="334">
        <v>22</v>
      </c>
    </row>
    <row r="30" spans="1:14" ht="13.15" customHeight="1">
      <c r="A30" s="262" t="s">
        <v>120</v>
      </c>
      <c r="B30" s="262" t="s">
        <v>121</v>
      </c>
      <c r="C30" s="262" t="s">
        <v>213</v>
      </c>
      <c r="D30" s="265">
        <v>4374</v>
      </c>
      <c r="E30" s="266">
        <v>352.48</v>
      </c>
      <c r="F30" s="267">
        <v>1222742.0900000001</v>
      </c>
      <c r="G30" s="267">
        <v>1541747.52</v>
      </c>
      <c r="H30" s="508">
        <v>1.8888612659151437E-2</v>
      </c>
      <c r="I30" s="270" t="s">
        <v>106</v>
      </c>
      <c r="J30" s="271">
        <v>157701.3396226</v>
      </c>
      <c r="K30" s="334">
        <v>23</v>
      </c>
    </row>
    <row r="31" spans="1:14" ht="13.15" customHeight="1">
      <c r="A31" s="262" t="s">
        <v>250</v>
      </c>
      <c r="B31" s="262" t="s">
        <v>251</v>
      </c>
      <c r="C31" s="262" t="s">
        <v>230</v>
      </c>
      <c r="D31" s="265">
        <v>7900</v>
      </c>
      <c r="E31" s="266">
        <v>187.94</v>
      </c>
      <c r="F31" s="267">
        <v>1271986.33</v>
      </c>
      <c r="G31" s="267">
        <v>1484726</v>
      </c>
      <c r="H31" s="508">
        <v>1.8190017467303126E-2</v>
      </c>
      <c r="I31" s="270" t="s">
        <v>101</v>
      </c>
      <c r="J31" s="271">
        <v>113710.36967994001</v>
      </c>
      <c r="K31" s="334">
        <v>24</v>
      </c>
    </row>
    <row r="32" spans="1:14" ht="13.15" customHeight="1">
      <c r="A32" s="262" t="s">
        <v>271</v>
      </c>
      <c r="B32" s="262" t="s">
        <v>272</v>
      </c>
      <c r="C32" s="262" t="s">
        <v>262</v>
      </c>
      <c r="D32" s="265">
        <v>13000</v>
      </c>
      <c r="E32" s="266">
        <v>112.44</v>
      </c>
      <c r="F32" s="267">
        <v>1395543.6</v>
      </c>
      <c r="G32" s="267">
        <v>1461720</v>
      </c>
      <c r="H32" s="508">
        <v>1.7908161056185673E-2</v>
      </c>
      <c r="I32" s="270" t="s">
        <v>101</v>
      </c>
      <c r="J32" s="271">
        <v>33293.41322825</v>
      </c>
      <c r="K32" s="334">
        <v>25</v>
      </c>
    </row>
    <row r="33" spans="1:11" ht="13.15" customHeight="1">
      <c r="A33" s="262" t="s">
        <v>166</v>
      </c>
      <c r="B33" s="262" t="s">
        <v>167</v>
      </c>
      <c r="C33" s="262" t="s">
        <v>217</v>
      </c>
      <c r="D33" s="265">
        <v>6328</v>
      </c>
      <c r="E33" s="266">
        <v>227.05</v>
      </c>
      <c r="F33" s="267">
        <v>982662.46</v>
      </c>
      <c r="G33" s="267">
        <v>1436772.4</v>
      </c>
      <c r="H33" s="508">
        <v>1.760251726752211E-2</v>
      </c>
      <c r="I33" s="270" t="s">
        <v>100</v>
      </c>
      <c r="J33" s="271">
        <v>104511.3641874</v>
      </c>
      <c r="K33" s="334">
        <v>26</v>
      </c>
    </row>
    <row r="34" spans="1:11" ht="13.15" customHeight="1">
      <c r="A34" s="262" t="s">
        <v>162</v>
      </c>
      <c r="B34" s="262" t="s">
        <v>163</v>
      </c>
      <c r="C34" s="262" t="s">
        <v>216</v>
      </c>
      <c r="D34" s="265">
        <v>1187</v>
      </c>
      <c r="E34" s="266">
        <v>1106.5</v>
      </c>
      <c r="F34" s="267">
        <v>506766.1</v>
      </c>
      <c r="G34" s="267">
        <v>1313415.5</v>
      </c>
      <c r="H34" s="508">
        <v>1.6091218774929968E-2</v>
      </c>
      <c r="I34" s="270" t="s">
        <v>100</v>
      </c>
      <c r="J34" s="271">
        <v>142903.62247502213</v>
      </c>
      <c r="K34" s="334">
        <v>27</v>
      </c>
    </row>
    <row r="35" spans="1:11" ht="13.15" customHeight="1">
      <c r="A35" s="262" t="s">
        <v>273</v>
      </c>
      <c r="B35" s="262" t="s">
        <v>274</v>
      </c>
      <c r="C35" s="262" t="s">
        <v>264</v>
      </c>
      <c r="D35" s="265">
        <v>12500</v>
      </c>
      <c r="E35" s="266">
        <v>87.45</v>
      </c>
      <c r="F35" s="267">
        <v>1174326</v>
      </c>
      <c r="G35" s="267">
        <v>1093125</v>
      </c>
      <c r="H35" s="508">
        <v>1.339234501446444E-2</v>
      </c>
      <c r="I35" s="270" t="s">
        <v>101</v>
      </c>
      <c r="J35" s="271">
        <v>18574.181564120001</v>
      </c>
      <c r="K35" s="334">
        <v>30</v>
      </c>
    </row>
    <row r="36" spans="1:11" ht="13.15" customHeight="1">
      <c r="A36" s="262" t="s">
        <v>275</v>
      </c>
      <c r="B36" s="262" t="s">
        <v>276</v>
      </c>
      <c r="C36" s="262" t="s">
        <v>265</v>
      </c>
      <c r="D36" s="265">
        <v>1625</v>
      </c>
      <c r="E36" s="266">
        <v>667.93</v>
      </c>
      <c r="F36" s="267">
        <v>1097697.3899999999</v>
      </c>
      <c r="G36" s="267">
        <v>1085386.25</v>
      </c>
      <c r="H36" s="508">
        <v>1.3297534256334596E-2</v>
      </c>
      <c r="I36" s="270" t="s">
        <v>101</v>
      </c>
      <c r="J36" s="271">
        <v>641426.32740341767</v>
      </c>
      <c r="K36" s="334">
        <v>31</v>
      </c>
    </row>
    <row r="37" spans="1:11" ht="13.15" customHeight="1">
      <c r="A37" s="262" t="s">
        <v>149</v>
      </c>
      <c r="B37" s="262" t="s">
        <v>150</v>
      </c>
      <c r="C37" s="262" t="s">
        <v>218</v>
      </c>
      <c r="D37" s="265">
        <v>4245</v>
      </c>
      <c r="E37" s="266">
        <v>242.84</v>
      </c>
      <c r="F37" s="267">
        <v>810640.56</v>
      </c>
      <c r="G37" s="267">
        <v>1030855.8</v>
      </c>
      <c r="H37" s="508">
        <v>1.2629458235573932E-2</v>
      </c>
      <c r="I37" s="270" t="s">
        <v>100</v>
      </c>
      <c r="J37" s="271">
        <v>289338.97150800005</v>
      </c>
      <c r="K37" s="334">
        <v>32</v>
      </c>
    </row>
    <row r="38" spans="1:11" ht="13.15" customHeight="1">
      <c r="A38" s="262" t="s">
        <v>157</v>
      </c>
      <c r="B38" s="262" t="s">
        <v>158</v>
      </c>
      <c r="C38" s="262" t="s">
        <v>222</v>
      </c>
      <c r="D38" s="265">
        <v>3261</v>
      </c>
      <c r="E38" s="266">
        <v>306.70999999999998</v>
      </c>
      <c r="F38" s="267">
        <v>531983.05000000005</v>
      </c>
      <c r="G38" s="267">
        <v>1000181.31</v>
      </c>
      <c r="H38" s="508">
        <v>1.225365185183672E-2</v>
      </c>
      <c r="I38" s="270" t="s">
        <v>101</v>
      </c>
      <c r="J38" s="271">
        <v>39473.235652640004</v>
      </c>
      <c r="K38" s="334">
        <v>33</v>
      </c>
    </row>
    <row r="39" spans="1:11" ht="13.15" customHeight="1">
      <c r="A39" s="262" t="s">
        <v>277</v>
      </c>
      <c r="B39" s="262" t="s">
        <v>278</v>
      </c>
      <c r="C39" s="262" t="s">
        <v>266</v>
      </c>
      <c r="D39" s="265">
        <v>15000</v>
      </c>
      <c r="E39" s="266">
        <v>61.33</v>
      </c>
      <c r="F39" s="267">
        <v>1035976.5</v>
      </c>
      <c r="G39" s="267">
        <v>919950</v>
      </c>
      <c r="H39" s="508">
        <v>1.1270703529840194E-2</v>
      </c>
      <c r="I39" s="270" t="s">
        <v>101</v>
      </c>
      <c r="J39" s="271">
        <v>25014.729086625302</v>
      </c>
      <c r="K39" s="334">
        <v>34</v>
      </c>
    </row>
    <row r="40" spans="1:11" ht="13.15" customHeight="1">
      <c r="A40" s="262" t="s">
        <v>279</v>
      </c>
      <c r="B40" s="262" t="s">
        <v>280</v>
      </c>
      <c r="C40" s="262" t="s">
        <v>267</v>
      </c>
      <c r="D40" s="265">
        <v>5500</v>
      </c>
      <c r="E40" s="266">
        <v>141.44</v>
      </c>
      <c r="F40" s="267">
        <v>779653.65</v>
      </c>
      <c r="G40" s="267">
        <v>777920</v>
      </c>
      <c r="H40" s="508">
        <v>9.5306328495388705E-3</v>
      </c>
      <c r="I40" s="270" t="s">
        <v>112</v>
      </c>
      <c r="J40" s="271">
        <v>115760.887264765</v>
      </c>
      <c r="K40" s="334">
        <v>35</v>
      </c>
    </row>
    <row r="41" spans="1:11" ht="13.15" customHeight="1">
      <c r="A41" s="262" t="s">
        <v>281</v>
      </c>
      <c r="B41" s="262" t="s">
        <v>282</v>
      </c>
      <c r="C41" s="262" t="s">
        <v>268</v>
      </c>
      <c r="D41" s="265">
        <v>7000</v>
      </c>
      <c r="E41" s="266">
        <v>109.27</v>
      </c>
      <c r="F41" s="267">
        <v>747830.9</v>
      </c>
      <c r="G41" s="267">
        <v>764890</v>
      </c>
      <c r="H41" s="508">
        <v>9.3709967095379817E-3</v>
      </c>
      <c r="I41" s="270" t="s">
        <v>101</v>
      </c>
      <c r="J41" s="271">
        <v>128402.2245</v>
      </c>
      <c r="K41" s="334">
        <v>36</v>
      </c>
    </row>
    <row r="42" spans="1:11" ht="13.15" customHeight="1">
      <c r="A42" s="272" t="s">
        <v>204</v>
      </c>
      <c r="D42" s="273">
        <v>388035</v>
      </c>
      <c r="E42" s="274"/>
      <c r="F42" s="275">
        <v>61246161.700000003</v>
      </c>
      <c r="G42" s="275">
        <v>74561745.920000002</v>
      </c>
      <c r="H42" s="508"/>
      <c r="I42" s="270"/>
      <c r="J42" s="271"/>
      <c r="K42" s="334"/>
    </row>
    <row r="43" spans="1:11" ht="13.15" customHeight="1">
      <c r="A43" s="261" t="s">
        <v>205</v>
      </c>
      <c r="B43" s="530"/>
      <c r="C43" s="530"/>
      <c r="D43" s="530"/>
      <c r="E43" s="262"/>
      <c r="F43" s="262"/>
      <c r="G43" s="262"/>
      <c r="H43" s="508"/>
      <c r="I43" s="270"/>
      <c r="J43" s="271"/>
      <c r="K43" s="334"/>
    </row>
    <row r="44" spans="1:11" ht="13.15" customHeight="1">
      <c r="A44" s="262" t="s">
        <v>147</v>
      </c>
      <c r="B44" s="262" t="s">
        <v>148</v>
      </c>
      <c r="C44" s="262" t="s">
        <v>260</v>
      </c>
      <c r="D44" s="265">
        <v>31505</v>
      </c>
      <c r="E44" s="266">
        <v>79.8</v>
      </c>
      <c r="F44" s="267">
        <v>1745147.8</v>
      </c>
      <c r="G44" s="267">
        <v>2514099</v>
      </c>
      <c r="H44" s="508">
        <v>3.0801309281664985E-2</v>
      </c>
      <c r="I44" s="270" t="s">
        <v>139</v>
      </c>
      <c r="J44" s="271">
        <v>803637.26201931678</v>
      </c>
      <c r="K44" s="334">
        <v>14</v>
      </c>
    </row>
    <row r="45" spans="1:11" ht="13.15" customHeight="1">
      <c r="A45" s="262" t="s">
        <v>219</v>
      </c>
      <c r="B45" s="262" t="s">
        <v>220</v>
      </c>
      <c r="C45" s="262" t="s">
        <v>261</v>
      </c>
      <c r="D45" s="265">
        <v>25100</v>
      </c>
      <c r="E45" s="266">
        <v>70.8</v>
      </c>
      <c r="F45" s="267">
        <v>1593802.25</v>
      </c>
      <c r="G45" s="267">
        <v>1777080</v>
      </c>
      <c r="H45" s="508">
        <v>2.177177219284571E-2</v>
      </c>
      <c r="I45" s="270" t="s">
        <v>139</v>
      </c>
      <c r="J45" s="271">
        <v>75799.209919999994</v>
      </c>
      <c r="K45" s="334">
        <v>21</v>
      </c>
    </row>
    <row r="46" spans="1:11" ht="13.15" customHeight="1">
      <c r="A46" s="262" t="s">
        <v>283</v>
      </c>
      <c r="B46" s="262" t="s">
        <v>284</v>
      </c>
      <c r="C46" s="262" t="s">
        <v>263</v>
      </c>
      <c r="D46" s="265">
        <v>9000</v>
      </c>
      <c r="E46" s="266">
        <v>133.84</v>
      </c>
      <c r="F46" s="267">
        <v>1106898.06</v>
      </c>
      <c r="G46" s="267">
        <v>1204560</v>
      </c>
      <c r="H46" s="508">
        <v>1.4757583177242573E-2</v>
      </c>
      <c r="I46" s="270" t="s">
        <v>101</v>
      </c>
      <c r="J46" s="271">
        <v>341215.96116399992</v>
      </c>
      <c r="K46" s="334">
        <v>28</v>
      </c>
    </row>
    <row r="47" spans="1:11" ht="13.15" customHeight="1">
      <c r="A47" s="262" t="s">
        <v>253</v>
      </c>
      <c r="B47" s="262" t="s">
        <v>254</v>
      </c>
      <c r="C47" s="262" t="s">
        <v>228</v>
      </c>
      <c r="D47" s="265">
        <v>14800</v>
      </c>
      <c r="E47" s="266">
        <v>77.8</v>
      </c>
      <c r="F47" s="267">
        <v>1265896.6000000001</v>
      </c>
      <c r="G47" s="267">
        <v>1151440</v>
      </c>
      <c r="H47" s="508">
        <v>1.4106787186694052E-2</v>
      </c>
      <c r="I47" s="270" t="s">
        <v>100</v>
      </c>
      <c r="J47" s="271">
        <v>22979.926633200001</v>
      </c>
      <c r="K47" s="334">
        <v>29</v>
      </c>
    </row>
    <row r="48" spans="1:11" ht="13.15" customHeight="1">
      <c r="A48" s="272" t="s">
        <v>206</v>
      </c>
      <c r="D48" s="273">
        <v>80405</v>
      </c>
      <c r="E48" s="274"/>
      <c r="F48" s="275">
        <v>5711744.71</v>
      </c>
      <c r="G48" s="275">
        <v>6647179</v>
      </c>
      <c r="H48" s="508"/>
      <c r="I48" s="270"/>
      <c r="J48" s="271"/>
      <c r="K48" s="334"/>
    </row>
    <row r="49" spans="1:13" ht="13.15" customHeight="1">
      <c r="A49" s="261" t="s">
        <v>125</v>
      </c>
      <c r="B49" s="530"/>
      <c r="C49" s="530"/>
      <c r="D49" s="530"/>
      <c r="E49" s="262"/>
      <c r="F49" s="262"/>
      <c r="G49" s="262"/>
      <c r="H49" s="508"/>
      <c r="I49" s="270"/>
      <c r="J49" s="271"/>
      <c r="K49" s="334"/>
    </row>
    <row r="50" spans="1:13" ht="13.15" customHeight="1">
      <c r="A50" s="262" t="s">
        <v>207</v>
      </c>
      <c r="B50" s="262" t="s">
        <v>208</v>
      </c>
      <c r="C50" s="262" t="s">
        <v>221</v>
      </c>
      <c r="D50" s="265">
        <v>414196.26</v>
      </c>
      <c r="E50" s="266">
        <v>100</v>
      </c>
      <c r="F50" s="267">
        <v>414196.26</v>
      </c>
      <c r="G50" s="267">
        <v>414196.26</v>
      </c>
      <c r="H50" s="508">
        <v>5.0744967113741041E-3</v>
      </c>
      <c r="I50" s="270" t="s">
        <v>113</v>
      </c>
      <c r="J50" s="271"/>
      <c r="K50" s="334">
        <v>37</v>
      </c>
    </row>
    <row r="51" spans="1:13" ht="13.15" customHeight="1">
      <c r="A51" s="272" t="s">
        <v>126</v>
      </c>
      <c r="D51" s="273">
        <v>414196.26</v>
      </c>
      <c r="E51" s="274"/>
      <c r="F51" s="275">
        <v>414196.26</v>
      </c>
      <c r="G51" s="275">
        <v>414196.26</v>
      </c>
      <c r="H51" s="508"/>
      <c r="I51" s="270"/>
      <c r="J51" s="271"/>
      <c r="K51" s="334"/>
    </row>
    <row r="52" spans="1:13" ht="13.15" customHeight="1">
      <c r="A52" s="272" t="s">
        <v>127</v>
      </c>
      <c r="D52" s="276">
        <v>882636.26</v>
      </c>
      <c r="E52" s="274"/>
      <c r="F52" s="277">
        <v>67372102.670000002</v>
      </c>
      <c r="G52" s="277">
        <v>81623121.180000007</v>
      </c>
      <c r="H52" s="534"/>
      <c r="I52" s="270"/>
      <c r="J52" s="271"/>
      <c r="K52" s="334"/>
    </row>
    <row r="53" spans="1:13" ht="13.15" customHeight="1">
      <c r="A53" s="278"/>
      <c r="B53" s="278"/>
      <c r="C53" s="278"/>
      <c r="D53" s="262"/>
      <c r="E53" s="262"/>
      <c r="F53" s="262"/>
      <c r="G53" s="262"/>
      <c r="H53" s="534"/>
      <c r="I53" s="270"/>
      <c r="J53" s="271"/>
      <c r="K53" s="334"/>
    </row>
    <row r="54" spans="1:13" ht="13.15" customHeight="1">
      <c r="A54" s="272" t="s">
        <v>127</v>
      </c>
      <c r="D54" s="276">
        <v>882636.26</v>
      </c>
      <c r="E54" s="274"/>
      <c r="F54" s="277">
        <v>67372102.670000002</v>
      </c>
      <c r="G54" s="277">
        <v>81623121.180000007</v>
      </c>
      <c r="H54" s="534"/>
      <c r="I54" s="270"/>
      <c r="J54" s="271"/>
      <c r="K54" s="334"/>
    </row>
    <row r="55" spans="1:13">
      <c r="H55" s="535"/>
    </row>
    <row r="56" spans="1:13">
      <c r="H56" s="262"/>
    </row>
    <row r="57" spans="1:13">
      <c r="H57" s="534"/>
      <c r="I57" s="270"/>
      <c r="J57" s="271"/>
      <c r="K57" s="334"/>
      <c r="M57" s="407"/>
    </row>
    <row r="58" spans="1:13">
      <c r="H58" s="534"/>
      <c r="I58" s="270"/>
      <c r="J58" s="271"/>
      <c r="K58" s="334"/>
    </row>
    <row r="59" spans="1:13">
      <c r="H59" s="534"/>
      <c r="I59" s="270"/>
      <c r="J59" s="271"/>
      <c r="K59" s="334"/>
    </row>
    <row r="60" spans="1:13">
      <c r="H60" s="534"/>
      <c r="I60" s="270"/>
      <c r="J60" s="271"/>
      <c r="K60" s="334"/>
    </row>
    <row r="61" spans="1:13">
      <c r="H61" s="534"/>
      <c r="I61" s="270"/>
      <c r="J61" s="271"/>
      <c r="K61" s="334"/>
    </row>
    <row r="62" spans="1:13">
      <c r="H62" s="535"/>
    </row>
    <row r="63" spans="1:13">
      <c r="H63" s="262"/>
    </row>
    <row r="64" spans="1:13">
      <c r="H64" s="534"/>
      <c r="I64" s="270"/>
      <c r="J64" s="271"/>
      <c r="K64" s="334"/>
    </row>
    <row r="65" spans="8:8">
      <c r="H65" s="535"/>
    </row>
    <row r="66" spans="8:8">
      <c r="H66" s="535"/>
    </row>
    <row r="67" spans="8:8">
      <c r="H67" s="262"/>
    </row>
    <row r="68" spans="8:8">
      <c r="H68" s="277"/>
    </row>
    <row r="69" spans="8:8" ht="12.95" customHeight="1"/>
    <row r="70" spans="8:8" ht="12.95" customHeight="1"/>
    <row r="71" spans="8:8" ht="12.95" customHeight="1"/>
    <row r="72" spans="8:8" ht="12.95" customHeight="1"/>
    <row r="73" spans="8:8" ht="12.95" customHeight="1"/>
    <row r="74" spans="8:8" ht="12.95" customHeight="1"/>
    <row r="75" spans="8:8" ht="12.95" customHeight="1"/>
    <row r="76" spans="8:8" ht="12.95" customHeight="1"/>
    <row r="77" spans="8:8" ht="12.95" customHeight="1"/>
    <row r="78" spans="8:8" ht="12.95" customHeight="1"/>
    <row r="79" spans="8:8" ht="12.95" customHeight="1"/>
    <row r="80" spans="8:8" ht="12.95" customHeight="1"/>
    <row r="81" ht="12.95" customHeight="1"/>
    <row r="82" ht="12.95" customHeight="1"/>
    <row r="83" ht="12.95" customHeight="1"/>
    <row r="84" ht="12.95" customHeight="1"/>
    <row r="85" ht="12.95" customHeight="1"/>
    <row r="86" ht="12.95" customHeight="1"/>
    <row r="87" ht="12.95" customHeight="1"/>
    <row r="88" ht="12.95" customHeight="1"/>
    <row r="89" ht="12.95" customHeight="1"/>
    <row r="90" ht="12.95" customHeight="1"/>
    <row r="91" ht="12.95" customHeight="1"/>
    <row r="92" ht="12.95" customHeight="1"/>
    <row r="93" ht="12.95" customHeight="1"/>
    <row r="94" ht="12.95" customHeight="1"/>
    <row r="95" ht="12.95" customHeight="1"/>
  </sheetData>
  <pageMargins left="0.25" right="0.25" top="0.25" bottom="0.45832992125984251" header="0.25" footer="0.25"/>
  <pageSetup orientation="landscape" r:id="rId1"/>
  <headerFooter alignWithMargins="0">
    <oddFooter xml:space="preserve">&amp;L&amp;"Arial"&amp;8Page: &amp;P of &amp;N &amp;C&amp;R&amp;"Arial"&amp;8 4/3/2017 9:14:41 AM 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2AE74-26F5-4186-952F-99451579736A}">
  <sheetPr>
    <tabColor rgb="FFFF0000"/>
  </sheetPr>
  <dimension ref="A1:C44"/>
  <sheetViews>
    <sheetView topLeftCell="A22" workbookViewId="0">
      <selection activeCell="A45" sqref="A45"/>
    </sheetView>
  </sheetViews>
  <sheetFormatPr defaultRowHeight="15"/>
  <cols>
    <col min="1" max="1" width="10.7109375" style="406" bestFit="1" customWidth="1"/>
    <col min="2" max="2" width="9.140625" style="405"/>
    <col min="3" max="3" width="9.5703125" style="405" bestFit="1" customWidth="1"/>
  </cols>
  <sheetData>
    <row r="1" spans="1:3">
      <c r="A1" s="406" t="s">
        <v>171</v>
      </c>
      <c r="B1" s="405" t="s">
        <v>172</v>
      </c>
      <c r="C1" s="405" t="s">
        <v>173</v>
      </c>
    </row>
    <row r="2" spans="1:3">
      <c r="A2" s="406">
        <f>'Dynamic Brands 10K'!A3</f>
        <v>43024</v>
      </c>
      <c r="B2" s="405">
        <f>'Dynamic Brands 10K'!F3</f>
        <v>10000</v>
      </c>
      <c r="C2" s="405">
        <f>'Dynamic Brands 10K'!G3</f>
        <v>10000</v>
      </c>
    </row>
    <row r="3" spans="1:3">
      <c r="A3" s="406">
        <f>'Dynamic Brands 10K'!A4</f>
        <v>43039</v>
      </c>
      <c r="B3" s="405">
        <f>'Dynamic Brands 10K'!F4</f>
        <v>10243</v>
      </c>
      <c r="C3" s="405">
        <f>'Dynamic Brands 10K'!G4</f>
        <v>10072.000000000002</v>
      </c>
    </row>
    <row r="4" spans="1:3">
      <c r="A4" s="406">
        <f>'Dynamic Brands 10K'!A5</f>
        <v>43069</v>
      </c>
      <c r="B4" s="405">
        <f>'Dynamic Brands 10K'!F5</f>
        <v>10486.301774739233</v>
      </c>
      <c r="C4" s="405">
        <f>'Dynamic Brands 10K'!G5</f>
        <v>10380.903689102226</v>
      </c>
    </row>
    <row r="5" spans="1:3">
      <c r="A5" s="406">
        <f>'Dynamic Brands 10K'!A6</f>
        <v>43100</v>
      </c>
      <c r="B5" s="405">
        <f>'Dynamic Brands 10K'!F6</f>
        <v>10544.845601024988</v>
      </c>
      <c r="C5" s="405">
        <f>'Dynamic Brands 10K'!G6</f>
        <v>10496.322237171713</v>
      </c>
    </row>
    <row r="6" spans="1:3">
      <c r="A6" s="406">
        <f>'Dynamic Brands 10K'!A7</f>
        <v>43131</v>
      </c>
      <c r="B6" s="405">
        <f>'Dynamic Brands 10K'!F7</f>
        <v>11269.994313052624</v>
      </c>
      <c r="C6" s="405">
        <f>'Dynamic Brands 10K'!G7</f>
        <v>11097.275929972437</v>
      </c>
    </row>
    <row r="7" spans="1:3">
      <c r="A7" s="406">
        <f>'Dynamic Brands 10K'!A8</f>
        <v>43159</v>
      </c>
      <c r="B7" s="405">
        <f>'Dynamic Brands 10K'!F8</f>
        <v>11058.491327986589</v>
      </c>
      <c r="C7" s="405">
        <f>'Dynamic Brands 10K'!G8</f>
        <v>10688.277055515466</v>
      </c>
    </row>
    <row r="8" spans="1:3">
      <c r="A8" s="406">
        <f>'Dynamic Brands 10K'!A9</f>
        <v>43190</v>
      </c>
      <c r="B8" s="405">
        <f>'Dynamic Brands 10K'!F9</f>
        <v>10756.348586091024</v>
      </c>
      <c r="C8" s="405">
        <f>'Dynamic Brands 10K'!G9</f>
        <v>10416.644778220047</v>
      </c>
    </row>
    <row r="9" spans="1:3">
      <c r="A9" s="406">
        <f>'Dynamic Brands 10K'!A10</f>
        <v>43220</v>
      </c>
      <c r="B9" s="405">
        <f>'Dynamic Brands 10K'!F10</f>
        <v>10937.635174532714</v>
      </c>
      <c r="C9" s="405">
        <f>'Dynamic Brands 10K'!G10</f>
        <v>10456.614390557439</v>
      </c>
    </row>
    <row r="10" spans="1:3">
      <c r="A10" s="406">
        <f>'Dynamic Brands 10K'!A11</f>
        <v>43251</v>
      </c>
      <c r="B10" s="405">
        <f>'Dynamic Brands 10K'!F11</f>
        <v>11239.77791642828</v>
      </c>
      <c r="C10" s="405">
        <f>'Dynamic Brands 10K'!G11</f>
        <v>10708.433016195431</v>
      </c>
    </row>
    <row r="11" spans="1:3">
      <c r="A11" s="406">
        <f>'Dynamic Brands 10K'!A12</f>
        <v>43281</v>
      </c>
      <c r="B11" s="405">
        <f>'Dynamic Brands 10K'!F12</f>
        <v>11390.850466506503</v>
      </c>
      <c r="C11" s="405">
        <f>'Dynamic Brands 10K'!G12</f>
        <v>10774.337570946202</v>
      </c>
    </row>
    <row r="12" spans="1:3">
      <c r="A12" s="406">
        <f>'Dynamic Brands 10K'!A13</f>
        <v>43312</v>
      </c>
      <c r="B12" s="405">
        <f>'Dynamic Brands 10K'!F13</f>
        <v>11602.353451572537</v>
      </c>
      <c r="C12" s="405">
        <f>'Dynamic Brands 10K'!G13</f>
        <v>11175.302251285982</v>
      </c>
    </row>
    <row r="13" spans="1:3">
      <c r="A13" s="406">
        <f>'Dynamic Brands 10K'!A14</f>
        <v>43343</v>
      </c>
      <c r="B13" s="405">
        <f>'Dynamic Brands 10K'!F14</f>
        <v>12115.999178534137</v>
      </c>
      <c r="C13" s="405">
        <f>'Dynamic Brands 10K'!G14</f>
        <v>11539.438507965771</v>
      </c>
    </row>
    <row r="14" spans="1:3">
      <c r="A14" s="406">
        <f>'Dynamic Brands 10K'!A15</f>
        <v>43373</v>
      </c>
      <c r="B14" s="405">
        <f>'Dynamic Brands 10K'!F15</f>
        <v>12200.599429256203</v>
      </c>
      <c r="C14" s="405">
        <f>'Dynamic Brands 10K'!G15</f>
        <v>11605.121568643137</v>
      </c>
    </row>
    <row r="15" spans="1:3">
      <c r="A15" s="406">
        <f>'Dynamic Brands 10K'!A16</f>
        <v>43404</v>
      </c>
      <c r="B15" s="405">
        <f>'Dynamic Brands 10K'!F16</f>
        <v>11327.401457595393</v>
      </c>
      <c r="C15" s="405">
        <f>'Dynamic Brands 10K'!G16</f>
        <v>10811.911020125834</v>
      </c>
    </row>
    <row r="16" spans="1:3">
      <c r="A16" s="406">
        <f>'Dynamic Brands 10K'!A17</f>
        <v>43434</v>
      </c>
      <c r="B16" s="405">
        <f>'Dynamic Brands 10K'!F17</f>
        <v>11197.477791067249</v>
      </c>
      <c r="C16" s="405">
        <f>'Dynamic Brands 10K'!G17</f>
        <v>11032.237215690435</v>
      </c>
    </row>
    <row r="17" spans="1:3">
      <c r="A17" s="406">
        <f>'Dynamic Brands 10K'!A18</f>
        <v>43465</v>
      </c>
      <c r="B17" s="405">
        <f>'Dynamic Brands 10K'!F18</f>
        <v>10620.529267368949</v>
      </c>
      <c r="C17" s="405">
        <f>'Dynamic Brands 10K'!G18</f>
        <v>10036.138095933056</v>
      </c>
    </row>
    <row r="18" spans="1:3">
      <c r="A18" s="406">
        <f>'Dynamic Brands 10K'!A19</f>
        <v>43496</v>
      </c>
      <c r="B18" s="405">
        <f>'Dynamic Brands 10K'!F19</f>
        <v>11145.343717846737</v>
      </c>
      <c r="C18" s="405">
        <f>'Dynamic Brands 10K'!G19</f>
        <v>10840.383076470958</v>
      </c>
    </row>
    <row r="19" spans="1:3">
      <c r="A19" s="406">
        <f>'Dynamic Brands 10K'!A20</f>
        <v>43524</v>
      </c>
      <c r="B19" s="405">
        <f>'Dynamic Brands 10K'!F20</f>
        <v>11455.886584988219</v>
      </c>
      <c r="C19" s="405">
        <f>'Dynamic Brands 10K'!G20</f>
        <v>11188.450944916369</v>
      </c>
    </row>
    <row r="20" spans="1:3">
      <c r="A20" s="406">
        <f>'Dynamic Brands 10K'!A21</f>
        <v>43555</v>
      </c>
      <c r="B20" s="405">
        <f>'Dynamic Brands 10K'!F21</f>
        <v>11660.843037858112</v>
      </c>
      <c r="C20" s="405">
        <f>'Dynamic Brands 10K'!G21</f>
        <v>11405.85744587698</v>
      </c>
    </row>
    <row r="21" spans="1:3">
      <c r="A21" s="406">
        <f>'Dynamic Brands 10K'!A22</f>
        <v>43585</v>
      </c>
      <c r="B21" s="405">
        <f>'Dynamic Brands 10K'!F22</f>
        <v>12182.554017021012</v>
      </c>
      <c r="C21" s="405">
        <f>'Dynamic Brands 10K'!G22</f>
        <v>11867.672588928901</v>
      </c>
    </row>
    <row r="22" spans="1:3">
      <c r="A22" s="406">
        <f>'Dynamic Brands 10K'!A23</f>
        <v>43616</v>
      </c>
      <c r="B22" s="405">
        <f>'Dynamic Brands 10K'!F23</f>
        <v>11347.196699401744</v>
      </c>
      <c r="C22" s="405">
        <f>'Dynamic Brands 10K'!G23</f>
        <v>11113.505404805654</v>
      </c>
    </row>
    <row r="23" spans="1:3">
      <c r="A23" s="406">
        <f>'Dynamic Brands 10K'!A24</f>
        <v>43646</v>
      </c>
      <c r="B23" s="405">
        <f>'Dynamic Brands 10K'!F24</f>
        <v>12039.70472262289</v>
      </c>
      <c r="C23" s="405">
        <f>'Dynamic Brands 10K'!G24</f>
        <v>11896.748720019676</v>
      </c>
    </row>
    <row r="24" spans="1:3">
      <c r="A24" s="406">
        <f>'Dynamic Brands 10K'!A25</f>
        <v>43677</v>
      </c>
      <c r="B24" s="405">
        <f>'Dynamic Brands 10K'!F25</f>
        <v>12353.353419340136</v>
      </c>
      <c r="C24" s="405">
        <f>'Dynamic Brands 10K'!G25</f>
        <v>12067.742144689259</v>
      </c>
    </row>
    <row r="25" spans="1:3">
      <c r="A25" s="406">
        <f>'Dynamic Brands 10K'!A26</f>
        <v>43708</v>
      </c>
      <c r="B25" s="405">
        <f>'Dynamic Brands 10K'!F26</f>
        <v>12362.668549806551</v>
      </c>
      <c r="C25" s="405">
        <f>'Dynamic Brands 10K'!G26</f>
        <v>11876.572623514854</v>
      </c>
    </row>
    <row r="26" spans="1:3">
      <c r="A26" s="406">
        <f>'Dynamic Brands 10K'!A27</f>
        <v>43738</v>
      </c>
      <c r="B26" s="405">
        <f>'Dynamic Brands 10K'!F27</f>
        <v>12281.928772141075</v>
      </c>
      <c r="C26" s="405">
        <f>'Dynamic Brands 10K'!G27</f>
        <v>12098.791586615838</v>
      </c>
    </row>
    <row r="27" spans="1:3">
      <c r="A27" s="406">
        <f>'Dynamic Brands 10K'!A28</f>
        <v>43769</v>
      </c>
      <c r="B27" s="405">
        <f>'Dynamic Brands 10K'!F28</f>
        <v>12626.364564615038</v>
      </c>
      <c r="C27" s="405">
        <f>'Dynamic Brands 10K'!G28</f>
        <v>12360.839211280223</v>
      </c>
    </row>
    <row r="28" spans="1:3">
      <c r="A28" s="406">
        <f>'Dynamic Brands 10K'!A29</f>
        <v>43799</v>
      </c>
      <c r="B28" s="405">
        <f>'Dynamic Brands 10K'!F29</f>
        <v>13095.422653164362</v>
      </c>
      <c r="C28" s="405">
        <f>'Dynamic Brands 10K'!G29</f>
        <v>12809.525796526616</v>
      </c>
    </row>
    <row r="29" spans="1:3">
      <c r="A29" s="406">
        <f>'Dynamic Brands 10K'!A30</f>
        <v>43830</v>
      </c>
      <c r="B29" s="405">
        <f>'Dynamic Brands 10K'!F30</f>
        <v>13490.903002333398</v>
      </c>
      <c r="C29" s="405">
        <f>'Dynamic Brands 10K'!G30</f>
        <v>13196.153769569557</v>
      </c>
    </row>
    <row r="30" spans="1:3">
      <c r="A30" s="406">
        <f>'Dynamic Brands 10K'!A31</f>
        <v>43861</v>
      </c>
      <c r="B30" s="405">
        <f>'Dynamic Brands 10K'!F31</f>
        <v>13693.241785629183</v>
      </c>
      <c r="C30" s="405">
        <f>'Dynamic Brands 10K'!G31</f>
        <v>13190.978862581795</v>
      </c>
    </row>
    <row r="31" spans="1:3">
      <c r="A31" s="406">
        <f>'Dynamic Brands 10K'!A32</f>
        <v>43890</v>
      </c>
      <c r="B31" s="405">
        <f>'Dynamic Brands 10K'!F32</f>
        <v>12783.660565149174</v>
      </c>
      <c r="C31" s="405">
        <f>'Dynamic Brands 10K'!G32</f>
        <v>12105.11423562034</v>
      </c>
    </row>
    <row r="32" spans="1:3">
      <c r="A32" s="406">
        <f>'Dynamic Brands 10K'!A33</f>
        <v>43921</v>
      </c>
      <c r="B32" s="405">
        <f>'Dynamic Brands 10K'!F33</f>
        <v>11633.772561244448</v>
      </c>
      <c r="C32" s="405">
        <f>'Dynamic Brands 10K'!G33</f>
        <v>10609.968832653944</v>
      </c>
    </row>
    <row r="33" spans="1:3">
      <c r="A33" s="406">
        <f>'Dynamic Brands 10K'!A34</f>
        <v>43951</v>
      </c>
      <c r="B33" s="405">
        <f>'Dynamic Brands 10K'!F34</f>
        <v>13213.57152313078</v>
      </c>
      <c r="C33" s="405">
        <f>'Dynamic Brands 10K'!G34</f>
        <v>11970.103529966835</v>
      </c>
    </row>
    <row r="34" spans="1:3">
      <c r="A34" s="406">
        <f>'Dynamic Brands 10K'!A35</f>
        <v>43982</v>
      </c>
      <c r="B34" s="405">
        <f>'Dynamic Brands 10K'!F35</f>
        <v>14372.656744458043</v>
      </c>
      <c r="C34" s="405">
        <f>'Dynamic Brands 10K'!G35</f>
        <v>12540.209139089531</v>
      </c>
    </row>
    <row r="35" spans="1:3">
      <c r="A35" s="406">
        <f>'Dynamic Brands 10K'!A36</f>
        <v>44012</v>
      </c>
      <c r="B35" s="405">
        <f>'Dynamic Brands 10K'!F36</f>
        <v>15254.174660494931</v>
      </c>
      <c r="C35" s="405">
        <f>'Dynamic Brands 10K'!G36</f>
        <v>12789.611465744909</v>
      </c>
    </row>
    <row r="36" spans="1:3">
      <c r="A36" s="406">
        <f>'Dynamic Brands 10K'!A37</f>
        <v>44043</v>
      </c>
      <c r="B36" s="405">
        <f>'Dynamic Brands 10K'!F37</f>
        <v>16425.758664473331</v>
      </c>
      <c r="C36" s="405">
        <f>'Dynamic Brands 10K'!G37</f>
        <v>13510.755897105777</v>
      </c>
    </row>
    <row r="37" spans="1:3">
      <c r="A37" s="406">
        <f>'Dynamic Brands 10K'!A38</f>
        <v>44074</v>
      </c>
      <c r="B37" s="405">
        <f>'Dynamic Brands 10K'!F38</f>
        <v>17762.420929881861</v>
      </c>
      <c r="C37" s="405">
        <f>'Dynamic Brands 10K'!G38</f>
        <v>14481.906729867673</v>
      </c>
    </row>
    <row r="38" spans="1:3">
      <c r="A38" s="406">
        <f>'Dynamic Brands 10K'!A39</f>
        <v>44104</v>
      </c>
      <c r="B38" s="405">
        <f>'Dynamic Brands 10K'!F39</f>
        <v>17472.590668028108</v>
      </c>
      <c r="C38" s="405">
        <f>'Dynamic Brands 10K'!G39</f>
        <v>13931.634908227259</v>
      </c>
    </row>
    <row r="39" spans="1:3">
      <c r="A39" s="406">
        <f>'Dynamic Brands 10K'!A40</f>
        <v>44135</v>
      </c>
      <c r="B39" s="405">
        <f>'Dynamic Brands 10K'!F40</f>
        <v>17104.937797214436</v>
      </c>
      <c r="C39" s="405">
        <f>'Dynamic Brands 10K'!G40</f>
        <v>13561.155866718113</v>
      </c>
    </row>
    <row r="40" spans="1:3">
      <c r="A40" s="406">
        <f>'Dynamic Brands 10K'!A41</f>
        <v>44165</v>
      </c>
      <c r="B40" s="405">
        <f>'Dynamic Brands 10K'!F41</f>
        <v>18871.511020604572</v>
      </c>
      <c r="C40" s="405">
        <f>'Dynamic Brands 10K'!G41</f>
        <v>15045.609146686445</v>
      </c>
    </row>
    <row r="41" spans="1:3">
      <c r="A41" s="406">
        <f>'Dynamic Brands 10K'!A42</f>
        <v>44196</v>
      </c>
      <c r="B41" s="405">
        <f>'Dynamic Brands 10K'!F42</f>
        <v>19599.034501335926</v>
      </c>
      <c r="C41" s="405">
        <f>'Dynamic Brands 10K'!G42</f>
        <v>15624.091258948869</v>
      </c>
    </row>
    <row r="42" spans="1:3">
      <c r="A42" s="406">
        <f>'Dynamic Brands 10K'!A43</f>
        <v>44227</v>
      </c>
      <c r="B42" s="405">
        <f>'Dynamic Brands 10K'!F43</f>
        <v>19644.313110185329</v>
      </c>
      <c r="C42" s="405">
        <f>'Dynamic Brands 10K'!G43</f>
        <v>15466.347207033947</v>
      </c>
    </row>
    <row r="43" spans="1:3">
      <c r="A43" s="406">
        <f>'Dynamic Brands 10K'!A44</f>
        <v>44255</v>
      </c>
      <c r="B43" s="405">
        <f>'Dynamic Brands 10K'!F44</f>
        <v>20627.707896133383</v>
      </c>
      <c r="C43" s="405">
        <f>'Dynamic Brands 10K'!G44</f>
        <v>15892.82397746515</v>
      </c>
    </row>
    <row r="44" spans="1:3">
      <c r="A44" s="406">
        <f>'Dynamic Brands 10K'!A45</f>
        <v>44286</v>
      </c>
      <c r="B44" s="405">
        <f>'Dynamic Brands 10K'!F45</f>
        <v>20770.61850531432</v>
      </c>
      <c r="C44" s="405">
        <f>'Dynamic Brands 10K'!G45</f>
        <v>16588.859035231697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1B302-A750-4E7A-ADB6-D276D5E57ACB}">
  <sheetPr>
    <tabColor rgb="FFFF0000"/>
  </sheetPr>
  <dimension ref="A1:I5"/>
  <sheetViews>
    <sheetView workbookViewId="0">
      <selection activeCell="A45" sqref="A45"/>
    </sheetView>
  </sheetViews>
  <sheetFormatPr defaultRowHeight="15"/>
  <cols>
    <col min="1" max="1" width="25.140625" bestFit="1" customWidth="1"/>
    <col min="2" max="3" width="9.140625" style="405"/>
    <col min="4" max="4" width="16" style="405" bestFit="1" customWidth="1"/>
    <col min="5" max="6" width="9.140625" style="405"/>
    <col min="7" max="7" width="14.7109375" style="405" bestFit="1" customWidth="1"/>
    <col min="8" max="8" width="9.140625" style="405"/>
  </cols>
  <sheetData>
    <row r="1" spans="1:9">
      <c r="A1" t="str">
        <f>'HSU - FACT SHEET'!C15</f>
        <v xml:space="preserve">PERFORMANCE SUMMARY </v>
      </c>
      <c r="B1" s="405" t="str">
        <f>'HSU - FACT SHEET'!D15</f>
        <v>YTD</v>
      </c>
      <c r="C1" s="405" t="str">
        <f>'HSU - FACT SHEET'!E15</f>
        <v>1yr</v>
      </c>
      <c r="D1" s="405" t="str">
        <f>'HSU - FACT SHEET'!F15</f>
        <v>3yr</v>
      </c>
      <c r="E1" s="405" t="str">
        <f>'HSU - FACT SHEET'!G15</f>
        <v>Since 10/16/2017</v>
      </c>
      <c r="F1" s="405" t="str">
        <f>'HSU - FACT SHEET'!H15</f>
        <v>5yr</v>
      </c>
      <c r="G1" s="405" t="str">
        <f>'HSU - FACT SHEET'!I15</f>
        <v>10yr</v>
      </c>
      <c r="H1" s="405" t="str">
        <f>'HSU - FACT SHEET'!J15</f>
        <v>Inception*</v>
      </c>
      <c r="I1" t="s">
        <v>179</v>
      </c>
    </row>
    <row r="2" spans="1:9">
      <c r="A2" t="s">
        <v>175</v>
      </c>
      <c r="B2" s="405">
        <f>'HSU - FACT SHEET'!D16</f>
        <v>5.9777638735139815</v>
      </c>
      <c r="C2" s="405">
        <f>'HSU - FACT SHEET'!E16</f>
        <v>78.537257763723346</v>
      </c>
      <c r="D2" s="405">
        <f>'HSU - FACT SHEET'!F16</f>
        <v>24.53</v>
      </c>
      <c r="E2" s="405">
        <f>'HSU - FACT SHEET'!G16</f>
        <v>23.565451530362868</v>
      </c>
      <c r="F2" s="405">
        <f>'HSU - FACT SHEET'!H16</f>
        <v>19.71</v>
      </c>
      <c r="G2" s="405">
        <f>'HSU - FACT SHEET'!I16</f>
        <v>12.11</v>
      </c>
      <c r="H2" s="405">
        <f>'HSU - FACT SHEET'!J16</f>
        <v>12.48</v>
      </c>
      <c r="I2">
        <v>1</v>
      </c>
    </row>
    <row r="3" spans="1:9">
      <c r="A3" t="s">
        <v>131</v>
      </c>
      <c r="B3" s="405">
        <f>'HSU - FACT SHEET'!D17</f>
        <v>6.1748728952811724</v>
      </c>
      <c r="C3" s="405">
        <f>'HSU - FACT SHEET'!E17</f>
        <v>56.35</v>
      </c>
      <c r="D3" s="405">
        <f>'HSU - FACT SHEET'!F17</f>
        <v>16.78</v>
      </c>
      <c r="E3" s="405">
        <f>'HSU - FACT SHEET'!G17</f>
        <v>15.779347305394055</v>
      </c>
      <c r="F3" s="405">
        <f>'HSU - FACT SHEET'!H17</f>
        <v>16.29</v>
      </c>
      <c r="G3" s="405">
        <f>'HSU - FACT SHEET'!I17</f>
        <v>13.91</v>
      </c>
      <c r="H3" s="405">
        <f>'HSU - FACT SHEET'!J17</f>
        <v>11.07</v>
      </c>
      <c r="I3">
        <v>2</v>
      </c>
    </row>
    <row r="4" spans="1:9">
      <c r="A4" t="s">
        <v>56</v>
      </c>
      <c r="B4" s="405">
        <f>'HSU - FACT SHEET'!D18</f>
        <v>5.8931744011693104</v>
      </c>
      <c r="C4" s="405">
        <f>'HSU - FACT SHEET'!E18</f>
        <v>78.035759681382928</v>
      </c>
      <c r="D4" s="405">
        <f>'HSU - FACT SHEET'!F18</f>
        <v>24.25</v>
      </c>
      <c r="E4" s="405">
        <f>'HSU - FACT SHEET'!G18</f>
        <v>23.244741604729867</v>
      </c>
      <c r="F4" s="405">
        <f>'HSU - FACT SHEET'!H18</f>
        <v>19.420000000000002</v>
      </c>
      <c r="G4" s="405">
        <f>'HSU - FACT SHEET'!I18</f>
        <v>11.82</v>
      </c>
      <c r="H4" s="405">
        <f>'HSU - FACT SHEET'!J18</f>
        <v>12.19</v>
      </c>
      <c r="I4">
        <v>3</v>
      </c>
    </row>
    <row r="5" spans="1:9">
      <c r="A5" t="s">
        <v>209</v>
      </c>
      <c r="B5" s="405">
        <f>'HSU - FACT SHEET'!D19</f>
        <v>0.86999999999999988</v>
      </c>
      <c r="C5" s="405">
        <f>'HSU - FACT SHEET'!E19</f>
        <v>69.59</v>
      </c>
      <c r="D5" s="405">
        <f>'HSU - FACT SHEET'!F19</f>
        <v>22.24</v>
      </c>
      <c r="E5" s="405">
        <f>'HSU - FACT SHEET'!G19</f>
        <v>21.520729442309584</v>
      </c>
      <c r="F5" s="405">
        <f>'HSU - FACT SHEET'!H19</f>
        <v>18.260000000000002</v>
      </c>
      <c r="G5" s="405">
        <f>'HSU - FACT SHEET'!I19</f>
        <v>11.28</v>
      </c>
      <c r="H5" s="405">
        <f>'HSU - FACT SHEET'!J19</f>
        <v>11.899999999999999</v>
      </c>
      <c r="I5">
        <v>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</vt:i4>
      </vt:variant>
    </vt:vector>
  </HeadingPairs>
  <TitlesOfParts>
    <vt:vector size="14" baseType="lpstr">
      <vt:lpstr>HSU - INPUTS</vt:lpstr>
      <vt:lpstr>HSU - DATA</vt:lpstr>
      <vt:lpstr>HSU - FACT SHEET</vt:lpstr>
      <vt:lpstr>Dynamic Brands 10K</vt:lpstr>
      <vt:lpstr>DATA - SINCE CHANGE</vt:lpstr>
      <vt:lpstr>Global</vt:lpstr>
      <vt:lpstr>HSU</vt:lpstr>
      <vt:lpstr>HSU_EXPORT_10kChart</vt:lpstr>
      <vt:lpstr>HSU_EXPORT_PerformanceTable</vt:lpstr>
      <vt:lpstr>HSU_EXPORT_PerformanceBar</vt:lpstr>
      <vt:lpstr>HSU_EXPORT_FundHoldings</vt:lpstr>
      <vt:lpstr>HSU_EXPORT_SectorWeights</vt:lpstr>
      <vt:lpstr>HSU_EXPORT_GeographicAllocation</vt:lpstr>
      <vt:lpstr>HSU!Print_Titles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WaveFront Capital Management</dc:creator>
  <cp:lastModifiedBy>Jakob Bradshaw</cp:lastModifiedBy>
  <cp:lastPrinted>2016-01-31T05:04:26Z</cp:lastPrinted>
  <dcterms:created xsi:type="dcterms:W3CDTF">2016-01-20T10:33:46Z</dcterms:created>
  <dcterms:modified xsi:type="dcterms:W3CDTF">2021-04-26T13:27:45Z</dcterms:modified>
</cp:coreProperties>
</file>