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codeName="ThisWorkbook"/>
  <mc:AlternateContent xmlns:mc="http://schemas.openxmlformats.org/markup-compatibility/2006">
    <mc:Choice Requires="x15">
      <x15ac:absPath xmlns:x15ac="http://schemas.microsoft.com/office/spreadsheetml/2010/11/ac" url="X:\Marketing Team Files\Marketing Materials\AutoCharts&amp;Tables\Backup Files\Rational\RFX\"/>
    </mc:Choice>
  </mc:AlternateContent>
  <xr:revisionPtr revIDLastSave="0" documentId="13_ncr:1_{58B5AD6E-549D-4CD3-9042-1A51F0DE3C38}" xr6:coauthVersionLast="46" xr6:coauthVersionMax="46" xr10:uidLastSave="{00000000-0000-0000-0000-000000000000}"/>
  <bookViews>
    <workbookView xWindow="-28920" yWindow="-120" windowWidth="29040" windowHeight="15840" tabRatio="866" xr2:uid="{00000000-000D-0000-FFFF-FFFF00000000}"/>
  </bookViews>
  <sheets>
    <sheet name="RFX Return Data" sheetId="7" r:id="rId1"/>
    <sheet name="RFX - FACT SHEET" sheetId="4" r:id="rId2"/>
    <sheet name="Since 7-17-19" sheetId="14" r:id="rId3"/>
    <sheet name="Rolling 12mos" sheetId="15" r:id="rId4"/>
    <sheet name="Rolling 36mos" sheetId="16" r:id="rId5"/>
    <sheet name="RFX_EXPORT_10kChart" sheetId="8" r:id="rId6"/>
    <sheet name="RFX_EXPORT_AnnualReturns" sheetId="9" r:id="rId7"/>
    <sheet name="RFX_EXPORT_PerformanceTable" sheetId="10" r:id="rId8"/>
    <sheet name="RFX_EXPORT_Perf&amp;RiskStats" sheetId="11" r:id="rId9"/>
    <sheet name="RFX_EXPORT_PieChart" sheetId="12" r:id="rId10"/>
    <sheet name="RFX_EXPORT_KeyPortfolioStats" sheetId="13" r:id="rId11"/>
  </sheets>
  <externalReferences>
    <externalReference r:id="rId12"/>
    <externalReference r:id="rId13"/>
    <externalReference r:id="rId14"/>
    <externalReference r:id="rId15"/>
    <externalReference r:id="rId16"/>
  </externalReferences>
  <definedNames>
    <definedName name="__FDS_HYPERLINK_TOGGLE_STATE__" hidden="1">"ON"</definedName>
    <definedName name="__FDS_UNIQUE_RANGE_ID_GENERATOR_COUNTER" hidden="1">7</definedName>
    <definedName name="_1__FDSAUDITLINK__" hidden="1">{"fdsup://directions/FAT Viewer?action=UPDATE&amp;creator=factset&amp;DYN_ARGS=TRUE&amp;DOC_NAME=FAT:FQL_AUDITING_CLIENT_TEMPLATE.FAT&amp;display_string=Audit&amp;VAR:KEY=LSBADEBMNW&amp;VAR:QUERY=RkZfUEVfRElMKEFOTiw2LzMwLzIwMTEsNi8yOS8yMDEyLEFZKQ==&amp;WINDOW=FIRST_POPUP&amp;HEIGHT=450&amp;WI","DTH=450&amp;START_MAXIMIZED=FALSE&amp;VAR:CALENDAR=US&amp;VAR:SYMBOL=FNSXX&amp;VAR:INDEX=0"}</definedName>
    <definedName name="_2__FDSAUDITLINK__" hidden="1">{"fdsup://directions/FAT Viewer?action=UPDATE&amp;creator=factset&amp;DYN_ARGS=TRUE&amp;DOC_NAME=FAT:FQL_AUDITING_CLIENT_TEMPLATE.FAT&amp;display_string=Audit&amp;VAR:KEY=LCVWFIZGLE&amp;VAR:QUERY=RkZfUEVfRElMKEFOTiw2LzMwLzIwMTEsNi8yOS8yMDEyLEFZKQ==&amp;WINDOW=FIRST_POPUP&amp;HEIGHT=450&amp;WI","DTH=450&amp;START_MAXIMIZED=FALSE&amp;VAR:CALENDAR=US&amp;VAR:SYMBOL=AAPL&amp;VAR:INDEX=0"}</definedName>
    <definedName name="_3__FDSAUDITLINK__" hidden="1">{"fdsup://directions/FAT Viewer?action=UPDATE&amp;creator=factset&amp;DYN_ARGS=TRUE&amp;DOC_NAME=FAT:FQL_AUDITING_CLIENT_TEMPLATE.FAT&amp;display_string=Audit&amp;VAR:KEY=YLGNOZSPQD&amp;VAR:QUERY=RkZfUEVfRElMKENBTCwwNi8zMC8yMDExKQ==&amp;WINDOW=FIRST_POPUP&amp;HEIGHT=450&amp;WIDTH=450&amp;START_MA","XIMIZED=FALSE&amp;VAR:CALENDAR=US&amp;VAR:SYMBOL=HCA&amp;VAR:INDEX=0"}</definedName>
    <definedName name="_4__FDSAUDITLINK__" hidden="1">{"fdsup://directions/FAT Viewer?action=UPDATE&amp;creator=factset&amp;DYN_ARGS=TRUE&amp;DOC_NAME=FAT:FQL_AUDITING_CLIENT_TEMPLATE.FAT&amp;display_string=Audit&amp;VAR:KEY=ZYZGNKPSTA&amp;VAR:QUERY=RkZfUEVfRElMKEFOTiwxMi8zMC8yMDExLDA2LzI5LzIwMTIsQVkp&amp;WINDOW=FIRST_POPUP&amp;HEIGHT=450&amp;WI","DTH=450&amp;START_MAXIMIZED=FALSE&amp;VAR:CALENDAR=US&amp;VAR:SYMBOL=CHMT&amp;VAR:INDEX=0"}</definedName>
    <definedName name="_5__FDSAUDITLINK__" hidden="1">{"fdsup://directions/FAT Viewer?action=UPDATE&amp;creator=factset&amp;DYN_ARGS=TRUE&amp;DOC_NAME=FAT:FQL_AUDITING_CLIENT_TEMPLATE.FAT&amp;display_string=Audit&amp;VAR:KEY=YTILMLATQX&amp;VAR:QUERY=RkZfUEVfRElMKEFOTiwxMi8zMC8yMDExLDA2LzI5LzIwMTIsQVkp&amp;WINDOW=FIRST_POPUP&amp;HEIGHT=450&amp;WI","DTH=450&amp;START_MAXIMIZED=FALSE&amp;VAR:CALENDAR=US&amp;VAR:SYMBOL=FNSXX&amp;VAR:INDEX=0"}</definedName>
    <definedName name="_6__FDSAUDITLINK__" hidden="1">{"fdsup://directions/FAT Viewer?action=UPDATE&amp;creator=factset&amp;DYN_ARGS=TRUE&amp;DOC_NAME=FAT:FQL_AUDITING_CLIENT_TEMPLATE.FAT&amp;display_string=Audit&amp;VAR:KEY=EHQBUJUHER&amp;VAR:QUERY=RkZfUEVfRElMKEFOTiwwNi8zMC8yMDExLDA2LzI5LzIwMTIsQVkp&amp;WINDOW=FIRST_POPUP&amp;HEIGHT=450&amp;WI","DTH=450&amp;START_MAXIMIZED=FALSE&amp;VAR:CALENDAR=US&amp;VAR:SYMBOL=HSY&amp;VAR:INDEX=0"}</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1" l="1"/>
  <c r="D3" i="11"/>
  <c r="A4" i="11"/>
  <c r="C4" i="11"/>
  <c r="A5" i="11"/>
  <c r="C5" i="11"/>
  <c r="D5" i="11"/>
  <c r="A6" i="11"/>
  <c r="C6" i="11"/>
  <c r="D6" i="11"/>
  <c r="A7" i="11"/>
  <c r="C7" i="11"/>
  <c r="D7" i="11"/>
  <c r="A8" i="11"/>
  <c r="C8" i="11"/>
  <c r="D8" i="11"/>
  <c r="A9" i="11"/>
  <c r="C9" i="11"/>
  <c r="D9" i="11"/>
  <c r="A10" i="11"/>
  <c r="C10" i="11"/>
  <c r="D10" i="11"/>
  <c r="C2" i="11"/>
  <c r="B2" i="11"/>
  <c r="A2" i="11"/>
  <c r="G30" i="4"/>
  <c r="F30" i="4"/>
  <c r="E30" i="4"/>
  <c r="B10" i="11" s="1"/>
  <c r="G29" i="4"/>
  <c r="F29" i="4"/>
  <c r="E29" i="4"/>
  <c r="B9" i="11" s="1"/>
  <c r="G28" i="4"/>
  <c r="E28" i="4"/>
  <c r="B8" i="11" s="1"/>
  <c r="G27" i="4"/>
  <c r="E27" i="4"/>
  <c r="B7" i="11" s="1"/>
  <c r="G26" i="4"/>
  <c r="E26" i="4"/>
  <c r="B6" i="11" s="1"/>
  <c r="G25" i="4"/>
  <c r="F25" i="4"/>
  <c r="E25" i="4"/>
  <c r="B5" i="11" s="1"/>
  <c r="G24" i="4"/>
  <c r="D4" i="11" s="1"/>
  <c r="F24" i="4"/>
  <c r="E24" i="4"/>
  <c r="B4" i="11" s="1"/>
  <c r="E23" i="4"/>
  <c r="B3" i="11" s="1"/>
  <c r="G22" i="4"/>
  <c r="D2" i="11" s="1"/>
  <c r="F22" i="4"/>
  <c r="E22" i="4"/>
  <c r="H15" i="4"/>
  <c r="G23" i="4" s="1"/>
  <c r="G15" i="4"/>
  <c r="G9" i="4" s="1"/>
  <c r="F15" i="4"/>
  <c r="E15" i="4"/>
  <c r="D15" i="4"/>
  <c r="H14" i="4"/>
  <c r="F23" i="4" s="1"/>
  <c r="C3" i="11" s="1"/>
  <c r="G14" i="4"/>
  <c r="F14" i="4"/>
  <c r="F8" i="4" s="1"/>
  <c r="E14" i="4"/>
  <c r="D14" i="4"/>
  <c r="F6" i="4" s="1"/>
  <c r="G13" i="4"/>
  <c r="E9" i="4" s="1"/>
  <c r="F13" i="4"/>
  <c r="E8" i="4" s="1"/>
  <c r="E13" i="4"/>
  <c r="E7" i="4" s="1"/>
  <c r="D13" i="4"/>
  <c r="E6" i="4" s="1"/>
  <c r="E10" i="4"/>
  <c r="D10" i="4"/>
  <c r="F9" i="4"/>
  <c r="D9" i="4"/>
  <c r="G8" i="4"/>
  <c r="D8" i="4"/>
  <c r="G7" i="4"/>
  <c r="F7" i="4"/>
  <c r="D7" i="4"/>
  <c r="G6" i="4"/>
  <c r="D6" i="4"/>
  <c r="G5" i="4"/>
  <c r="F5" i="4"/>
  <c r="E5" i="4"/>
  <c r="D4" i="4"/>
  <c r="G149" i="7"/>
  <c r="E149" i="7"/>
  <c r="D149" i="7"/>
  <c r="G148" i="7"/>
  <c r="E148" i="7"/>
  <c r="D148" i="7"/>
  <c r="G147" i="7"/>
  <c r="E147" i="7"/>
  <c r="D147" i="7"/>
  <c r="G146" i="7"/>
  <c r="E146" i="7"/>
  <c r="D146" i="7"/>
  <c r="G145" i="7"/>
  <c r="E145" i="7"/>
  <c r="D145" i="7"/>
  <c r="G144" i="7"/>
  <c r="E144" i="7"/>
  <c r="D144" i="7"/>
  <c r="G143" i="7"/>
  <c r="E143" i="7"/>
  <c r="D143" i="7"/>
  <c r="G142" i="7"/>
  <c r="E142" i="7"/>
  <c r="D142" i="7"/>
  <c r="G141" i="7"/>
  <c r="E141" i="7"/>
  <c r="D141" i="7"/>
  <c r="G140" i="7"/>
  <c r="E140" i="7"/>
  <c r="D140" i="7"/>
  <c r="G139" i="7"/>
  <c r="E139" i="7"/>
  <c r="D139" i="7"/>
  <c r="G138" i="7"/>
  <c r="E138" i="7"/>
  <c r="D138" i="7"/>
  <c r="G137" i="7"/>
  <c r="E137" i="7"/>
  <c r="D137" i="7"/>
  <c r="G136" i="7"/>
  <c r="E136" i="7"/>
  <c r="D136" i="7"/>
  <c r="G135" i="7"/>
  <c r="E135" i="7"/>
  <c r="D135" i="7"/>
  <c r="G134" i="7"/>
  <c r="E134" i="7"/>
  <c r="D134" i="7"/>
  <c r="G133" i="7"/>
  <c r="E133" i="7"/>
  <c r="D133" i="7"/>
  <c r="G132" i="7"/>
  <c r="E132" i="7"/>
  <c r="D132" i="7"/>
  <c r="G131" i="7"/>
  <c r="E131" i="7"/>
  <c r="D131" i="7"/>
  <c r="G130" i="7"/>
  <c r="E130" i="7"/>
  <c r="D130" i="7"/>
  <c r="E129" i="7"/>
  <c r="D129" i="7"/>
  <c r="G128" i="7"/>
  <c r="E128" i="7"/>
  <c r="D128" i="7"/>
  <c r="G127" i="7"/>
  <c r="E127" i="7"/>
  <c r="D127" i="7"/>
  <c r="G126" i="7"/>
  <c r="E126" i="7"/>
  <c r="D126" i="7"/>
  <c r="G125" i="7"/>
  <c r="E125" i="7"/>
  <c r="D125" i="7"/>
  <c r="G124" i="7"/>
  <c r="E124" i="7"/>
  <c r="D124" i="7"/>
  <c r="G123" i="7"/>
  <c r="E123" i="7"/>
  <c r="D123" i="7"/>
  <c r="G122" i="7"/>
  <c r="E122" i="7"/>
  <c r="D122" i="7"/>
  <c r="G121" i="7"/>
  <c r="E121" i="7"/>
  <c r="D121" i="7"/>
  <c r="G120" i="7"/>
  <c r="E120" i="7"/>
  <c r="D120" i="7"/>
  <c r="G119" i="7"/>
  <c r="E119" i="7"/>
  <c r="D119" i="7"/>
  <c r="G118" i="7"/>
  <c r="E118" i="7"/>
  <c r="D118" i="7"/>
  <c r="G117" i="7"/>
  <c r="E117" i="7"/>
  <c r="D117" i="7"/>
  <c r="G116" i="7"/>
  <c r="E116" i="7"/>
  <c r="D116" i="7"/>
  <c r="G115" i="7"/>
  <c r="E115" i="7"/>
  <c r="D115" i="7"/>
  <c r="G114" i="7"/>
  <c r="E114" i="7"/>
  <c r="D114" i="7"/>
  <c r="G113" i="7"/>
  <c r="E113" i="7"/>
  <c r="D113" i="7"/>
  <c r="G112" i="7"/>
  <c r="E112" i="7"/>
  <c r="D112" i="7"/>
  <c r="G111" i="7"/>
  <c r="E111" i="7"/>
  <c r="D111" i="7"/>
  <c r="G110" i="7"/>
  <c r="E110" i="7"/>
  <c r="D110" i="7"/>
  <c r="G109" i="7"/>
  <c r="E109" i="7"/>
  <c r="D109" i="7"/>
  <c r="G108" i="7"/>
  <c r="E108" i="7"/>
  <c r="D108" i="7"/>
  <c r="G107" i="7"/>
  <c r="E107" i="7"/>
  <c r="D107" i="7"/>
  <c r="G106" i="7"/>
  <c r="E106" i="7"/>
  <c r="D106" i="7"/>
  <c r="G105" i="7"/>
  <c r="E105" i="7"/>
  <c r="D105" i="7"/>
  <c r="G104" i="7"/>
  <c r="E104" i="7"/>
  <c r="D104" i="7"/>
  <c r="G103" i="7"/>
  <c r="E103" i="7"/>
  <c r="D103" i="7"/>
  <c r="G102" i="7"/>
  <c r="E102" i="7"/>
  <c r="D102" i="7"/>
  <c r="G101" i="7"/>
  <c r="E101" i="7"/>
  <c r="D101" i="7"/>
  <c r="G100" i="7"/>
  <c r="E100" i="7"/>
  <c r="D100" i="7"/>
  <c r="G99" i="7"/>
  <c r="E99" i="7"/>
  <c r="D99" i="7"/>
  <c r="G98" i="7"/>
  <c r="E98" i="7"/>
  <c r="D98" i="7"/>
  <c r="G97" i="7"/>
  <c r="E97" i="7"/>
  <c r="D97" i="7"/>
  <c r="G96" i="7"/>
  <c r="E96" i="7"/>
  <c r="D96" i="7"/>
  <c r="G95" i="7"/>
  <c r="E95" i="7"/>
  <c r="D95" i="7"/>
  <c r="G94" i="7"/>
  <c r="E94" i="7"/>
  <c r="D94" i="7"/>
  <c r="G93" i="7"/>
  <c r="E93" i="7"/>
  <c r="D93" i="7"/>
  <c r="G92" i="7"/>
  <c r="E92" i="7"/>
  <c r="D92" i="7"/>
  <c r="G91" i="7"/>
  <c r="E91" i="7"/>
  <c r="D91" i="7"/>
  <c r="G90" i="7"/>
  <c r="E90" i="7"/>
  <c r="D90" i="7"/>
  <c r="G89" i="7"/>
  <c r="E89" i="7"/>
  <c r="D89" i="7"/>
  <c r="G88" i="7"/>
  <c r="E88" i="7"/>
  <c r="D88" i="7"/>
  <c r="G87" i="7"/>
  <c r="E87" i="7"/>
  <c r="D87" i="7"/>
  <c r="G86" i="7"/>
  <c r="E86" i="7"/>
  <c r="D86" i="7"/>
  <c r="G85" i="7"/>
  <c r="E85" i="7"/>
  <c r="D85" i="7"/>
  <c r="G84" i="7"/>
  <c r="E84" i="7"/>
  <c r="D84" i="7"/>
  <c r="G83" i="7"/>
  <c r="E83" i="7"/>
  <c r="D83" i="7"/>
  <c r="G82" i="7"/>
  <c r="E82" i="7"/>
  <c r="D82" i="7"/>
  <c r="G81" i="7"/>
  <c r="E81" i="7"/>
  <c r="D81" i="7"/>
  <c r="G80" i="7"/>
  <c r="E80" i="7"/>
  <c r="D80" i="7"/>
  <c r="G79" i="7"/>
  <c r="E79" i="7"/>
  <c r="D79" i="7"/>
  <c r="G78" i="7"/>
  <c r="E78" i="7"/>
  <c r="D78" i="7"/>
  <c r="G77" i="7"/>
  <c r="E77" i="7"/>
  <c r="D77" i="7"/>
  <c r="G76" i="7"/>
  <c r="E76" i="7"/>
  <c r="D76" i="7"/>
  <c r="G75" i="7"/>
  <c r="E75" i="7"/>
  <c r="D75" i="7"/>
  <c r="G74" i="7"/>
  <c r="E74" i="7"/>
  <c r="D74" i="7"/>
  <c r="G73" i="7"/>
  <c r="E73" i="7"/>
  <c r="D73" i="7"/>
  <c r="G72" i="7"/>
  <c r="E72" i="7"/>
  <c r="D72" i="7"/>
  <c r="G71" i="7"/>
  <c r="E71" i="7"/>
  <c r="D71" i="7"/>
  <c r="G70" i="7"/>
  <c r="E70" i="7"/>
  <c r="D70" i="7"/>
  <c r="G69" i="7"/>
  <c r="E69" i="7"/>
  <c r="D69" i="7"/>
  <c r="G68" i="7"/>
  <c r="E68" i="7"/>
  <c r="D68" i="7"/>
  <c r="G67" i="7"/>
  <c r="E67" i="7"/>
  <c r="D67" i="7"/>
  <c r="G66" i="7"/>
  <c r="E66" i="7"/>
  <c r="D66" i="7"/>
  <c r="G65" i="7"/>
  <c r="E65" i="7"/>
  <c r="D65" i="7"/>
  <c r="G64" i="7"/>
  <c r="E64" i="7"/>
  <c r="D64" i="7"/>
  <c r="G63" i="7"/>
  <c r="E63" i="7"/>
  <c r="D63" i="7"/>
  <c r="G62" i="7"/>
  <c r="E62" i="7"/>
  <c r="D62" i="7"/>
  <c r="G61" i="7"/>
  <c r="E61" i="7"/>
  <c r="D61" i="7"/>
  <c r="G60" i="7"/>
  <c r="E60" i="7"/>
  <c r="D60" i="7"/>
  <c r="G59" i="7"/>
  <c r="E59" i="7"/>
  <c r="D59" i="7"/>
  <c r="G58" i="7"/>
  <c r="E58" i="7"/>
  <c r="D58" i="7"/>
  <c r="G57" i="7"/>
  <c r="E57" i="7"/>
  <c r="D57" i="7"/>
  <c r="G56" i="7"/>
  <c r="E56" i="7"/>
  <c r="D56" i="7"/>
  <c r="G55" i="7"/>
  <c r="E55" i="7"/>
  <c r="D55" i="7"/>
  <c r="G54" i="7"/>
  <c r="E54" i="7"/>
  <c r="D54" i="7"/>
  <c r="G53" i="7"/>
  <c r="E53" i="7"/>
  <c r="D53" i="7"/>
  <c r="G52" i="7"/>
  <c r="E52" i="7"/>
  <c r="D52" i="7"/>
  <c r="G51" i="7"/>
  <c r="E51" i="7"/>
  <c r="D51" i="7"/>
  <c r="G50" i="7"/>
  <c r="E50" i="7"/>
  <c r="D50" i="7"/>
  <c r="G49" i="7"/>
  <c r="E49" i="7"/>
  <c r="D49" i="7"/>
  <c r="G48" i="7"/>
  <c r="E48" i="7"/>
  <c r="D48" i="7"/>
  <c r="G47" i="7"/>
  <c r="E47" i="7"/>
  <c r="D47" i="7"/>
  <c r="G46" i="7"/>
  <c r="E46" i="7"/>
  <c r="D46" i="7"/>
  <c r="G45" i="7"/>
  <c r="E45" i="7"/>
  <c r="D45" i="7"/>
  <c r="G44" i="7"/>
  <c r="E44" i="7"/>
  <c r="D44" i="7"/>
  <c r="G43" i="7"/>
  <c r="E43" i="7"/>
  <c r="D43" i="7"/>
  <c r="G42" i="7"/>
  <c r="E42" i="7"/>
  <c r="D42" i="7"/>
  <c r="G41" i="7"/>
  <c r="E41" i="7"/>
  <c r="D41" i="7"/>
  <c r="G40" i="7"/>
  <c r="E40" i="7"/>
  <c r="D40" i="7"/>
  <c r="G39" i="7"/>
  <c r="E39" i="7"/>
  <c r="D39" i="7"/>
  <c r="P38" i="7"/>
  <c r="G38" i="7"/>
  <c r="E38" i="7"/>
  <c r="D38" i="7"/>
  <c r="G37" i="7"/>
  <c r="E37" i="7"/>
  <c r="D37" i="7"/>
  <c r="G36" i="7"/>
  <c r="E36" i="7"/>
  <c r="D36" i="7"/>
  <c r="G35" i="7"/>
  <c r="E35" i="7"/>
  <c r="D35" i="7"/>
  <c r="G34" i="7"/>
  <c r="E34" i="7"/>
  <c r="D34" i="7"/>
  <c r="G33" i="7"/>
  <c r="E33" i="7"/>
  <c r="D33" i="7"/>
  <c r="G32" i="7"/>
  <c r="E32" i="7"/>
  <c r="D32" i="7"/>
  <c r="T31" i="7"/>
  <c r="P62" i="7" s="1"/>
  <c r="G31" i="7"/>
  <c r="E31" i="7"/>
  <c r="D31" i="7"/>
  <c r="G30" i="7"/>
  <c r="E30" i="7"/>
  <c r="D30" i="7"/>
  <c r="P29" i="7"/>
  <c r="P45" i="7" s="1"/>
  <c r="G29" i="7"/>
  <c r="E29" i="7"/>
  <c r="D29" i="7"/>
  <c r="G28" i="7"/>
  <c r="E28" i="7"/>
  <c r="D28" i="7"/>
  <c r="P27" i="7"/>
  <c r="G27" i="7"/>
  <c r="E27" i="7"/>
  <c r="D27" i="7"/>
  <c r="P26" i="7"/>
  <c r="G26" i="7"/>
  <c r="E26" i="7"/>
  <c r="D26" i="7"/>
  <c r="P25" i="7"/>
  <c r="G25" i="7"/>
  <c r="E25" i="7"/>
  <c r="D25" i="7"/>
  <c r="P24" i="7"/>
  <c r="G24" i="7"/>
  <c r="E24" i="7"/>
  <c r="D24" i="7"/>
  <c r="P23" i="7"/>
  <c r="G23" i="7"/>
  <c r="E23" i="7"/>
  <c r="D23" i="7"/>
  <c r="P22" i="7"/>
  <c r="G22" i="7"/>
  <c r="E22" i="7"/>
  <c r="D22" i="7"/>
  <c r="G21" i="7"/>
  <c r="E21" i="7"/>
  <c r="D21" i="7"/>
  <c r="T20" i="7"/>
  <c r="Q20" i="7"/>
  <c r="Q31" i="7" s="1"/>
  <c r="G20" i="7"/>
  <c r="E20" i="7"/>
  <c r="D20" i="7"/>
  <c r="G19" i="7"/>
  <c r="E19" i="7"/>
  <c r="D19" i="7"/>
  <c r="G18" i="7"/>
  <c r="E18" i="7"/>
  <c r="D18" i="7"/>
  <c r="G17" i="7"/>
  <c r="E17" i="7"/>
  <c r="D17" i="7"/>
  <c r="G16" i="7"/>
  <c r="E16" i="7"/>
  <c r="D16" i="7"/>
  <c r="G15" i="7"/>
  <c r="E15" i="7"/>
  <c r="D15" i="7"/>
  <c r="G14" i="7"/>
  <c r="E14" i="7"/>
  <c r="D14" i="7"/>
  <c r="G13" i="7"/>
  <c r="E13" i="7"/>
  <c r="D13" i="7"/>
  <c r="G12" i="7"/>
  <c r="E12" i="7"/>
  <c r="D12" i="7"/>
  <c r="G11" i="7"/>
  <c r="E11" i="7"/>
  <c r="D11" i="7"/>
  <c r="G10" i="7"/>
  <c r="E10" i="7"/>
  <c r="D10" i="7"/>
  <c r="G9" i="7"/>
  <c r="E9" i="7"/>
  <c r="D9" i="7"/>
  <c r="G8" i="7"/>
  <c r="E8" i="7"/>
  <c r="D8" i="7"/>
  <c r="G7" i="7"/>
  <c r="E7" i="7"/>
  <c r="D7" i="7"/>
  <c r="R15" i="7" s="1"/>
  <c r="Q6" i="7"/>
  <c r="G6" i="7"/>
  <c r="E6" i="7"/>
  <c r="D6" i="7"/>
  <c r="A6" i="7"/>
  <c r="G5" i="7"/>
  <c r="E5" i="7"/>
  <c r="S15" i="7" s="1"/>
  <c r="D5" i="7"/>
  <c r="A5" i="7"/>
  <c r="J4" i="7"/>
  <c r="M4" i="7" s="1"/>
  <c r="I4" i="7"/>
  <c r="L4" i="7" s="1"/>
  <c r="H4" i="7"/>
  <c r="H5" i="7" s="1"/>
  <c r="G4" i="7"/>
  <c r="E4" i="7"/>
  <c r="D4" i="7"/>
  <c r="A14" i="9"/>
  <c r="A13" i="9"/>
  <c r="B146" i="8"/>
  <c r="B147" i="8"/>
  <c r="B148" i="8"/>
  <c r="F10" i="4" l="1"/>
  <c r="G10" i="4"/>
  <c r="K5" i="7"/>
  <c r="H6" i="7"/>
  <c r="K4" i="7"/>
  <c r="I5" i="7"/>
  <c r="J5" i="7"/>
  <c r="S7" i="7"/>
  <c r="S8" i="7"/>
  <c r="S13" i="7"/>
  <c r="R7" i="7"/>
  <c r="S12" i="7"/>
  <c r="A7" i="7"/>
  <c r="P39" i="7"/>
  <c r="P47" i="7"/>
  <c r="G148" i="16"/>
  <c r="F148" i="16"/>
  <c r="E148" i="16"/>
  <c r="D148" i="16"/>
  <c r="G147" i="16"/>
  <c r="F147" i="16"/>
  <c r="E147" i="16"/>
  <c r="D147" i="16"/>
  <c r="G146" i="16"/>
  <c r="F146" i="16"/>
  <c r="E146" i="16"/>
  <c r="D146" i="16"/>
  <c r="G145" i="16"/>
  <c r="F145" i="16"/>
  <c r="E145" i="16"/>
  <c r="D145" i="16"/>
  <c r="G144" i="16"/>
  <c r="F144" i="16"/>
  <c r="E144" i="16"/>
  <c r="D144" i="16"/>
  <c r="G143" i="16"/>
  <c r="F143" i="16"/>
  <c r="E143" i="16"/>
  <c r="D143" i="16"/>
  <c r="G142" i="16"/>
  <c r="F142" i="16"/>
  <c r="E142" i="16"/>
  <c r="D142" i="16"/>
  <c r="G141" i="16"/>
  <c r="F141" i="16"/>
  <c r="E141" i="16"/>
  <c r="D141" i="16"/>
  <c r="G140" i="16"/>
  <c r="F140" i="16"/>
  <c r="E140" i="16"/>
  <c r="D140" i="16"/>
  <c r="G139" i="16"/>
  <c r="F139" i="16"/>
  <c r="E139" i="16"/>
  <c r="D139" i="16"/>
  <c r="G138" i="16"/>
  <c r="F138" i="16"/>
  <c r="E138" i="16"/>
  <c r="D138" i="16"/>
  <c r="G137" i="16"/>
  <c r="F137" i="16"/>
  <c r="E137" i="16"/>
  <c r="D137" i="16"/>
  <c r="G136" i="16"/>
  <c r="F136" i="16"/>
  <c r="E136" i="16"/>
  <c r="D136" i="16"/>
  <c r="G135" i="16"/>
  <c r="F135" i="16"/>
  <c r="E135" i="16"/>
  <c r="D135" i="16"/>
  <c r="G134" i="16"/>
  <c r="F134" i="16"/>
  <c r="E134" i="16"/>
  <c r="D134" i="16"/>
  <c r="G133" i="16"/>
  <c r="F133" i="16"/>
  <c r="E133" i="16"/>
  <c r="D133" i="16"/>
  <c r="G132" i="16"/>
  <c r="F132" i="16"/>
  <c r="E132" i="16"/>
  <c r="D132" i="16"/>
  <c r="G131" i="16"/>
  <c r="F131" i="16"/>
  <c r="E131" i="16"/>
  <c r="D131" i="16"/>
  <c r="G130" i="16"/>
  <c r="F130" i="16"/>
  <c r="E130" i="16"/>
  <c r="D130" i="16"/>
  <c r="G129" i="16"/>
  <c r="F129" i="16"/>
  <c r="E129" i="16"/>
  <c r="D129" i="16"/>
  <c r="G128" i="16"/>
  <c r="F128" i="16"/>
  <c r="E128" i="16"/>
  <c r="D128" i="16"/>
  <c r="G127" i="16"/>
  <c r="F127" i="16"/>
  <c r="E127" i="16"/>
  <c r="D127" i="16"/>
  <c r="G126" i="16"/>
  <c r="F126" i="16"/>
  <c r="E126" i="16"/>
  <c r="D126" i="16"/>
  <c r="G125" i="16"/>
  <c r="F125" i="16"/>
  <c r="E125" i="16"/>
  <c r="D125" i="16"/>
  <c r="G124" i="16"/>
  <c r="F124" i="16"/>
  <c r="E124" i="16"/>
  <c r="D124" i="16"/>
  <c r="G123" i="16"/>
  <c r="F123" i="16"/>
  <c r="E123" i="16"/>
  <c r="D123" i="16"/>
  <c r="G122" i="16"/>
  <c r="F122" i="16"/>
  <c r="E122" i="16"/>
  <c r="D122" i="16"/>
  <c r="G121" i="16"/>
  <c r="F121" i="16"/>
  <c r="E121" i="16"/>
  <c r="D121" i="16"/>
  <c r="G120" i="16"/>
  <c r="F120" i="16"/>
  <c r="E120" i="16"/>
  <c r="D120" i="16"/>
  <c r="G119" i="16"/>
  <c r="F119" i="16"/>
  <c r="E119" i="16"/>
  <c r="D119" i="16"/>
  <c r="G118" i="16"/>
  <c r="F118" i="16"/>
  <c r="E118" i="16"/>
  <c r="D118" i="16"/>
  <c r="G117" i="16"/>
  <c r="F117" i="16"/>
  <c r="E117" i="16"/>
  <c r="D117" i="16"/>
  <c r="G116" i="16"/>
  <c r="F116" i="16"/>
  <c r="E116" i="16"/>
  <c r="D116" i="16"/>
  <c r="G115" i="16"/>
  <c r="F115" i="16"/>
  <c r="E115" i="16"/>
  <c r="D115" i="16"/>
  <c r="G114" i="16"/>
  <c r="F114" i="16"/>
  <c r="E114" i="16"/>
  <c r="D114" i="16"/>
  <c r="G113" i="16"/>
  <c r="F113" i="16"/>
  <c r="E113" i="16"/>
  <c r="D113" i="16"/>
  <c r="G112" i="16"/>
  <c r="F112" i="16"/>
  <c r="E112" i="16"/>
  <c r="D112" i="16"/>
  <c r="G111" i="16"/>
  <c r="F111" i="16"/>
  <c r="E111" i="16"/>
  <c r="D111" i="16"/>
  <c r="G110" i="16"/>
  <c r="F110" i="16"/>
  <c r="E110" i="16"/>
  <c r="D110" i="16"/>
  <c r="G109" i="16"/>
  <c r="F109" i="16"/>
  <c r="E109" i="16"/>
  <c r="D109" i="16"/>
  <c r="G108" i="16"/>
  <c r="F108" i="16"/>
  <c r="E108" i="16"/>
  <c r="D108" i="16"/>
  <c r="G107" i="16"/>
  <c r="F107" i="16"/>
  <c r="E107" i="16"/>
  <c r="D107" i="16"/>
  <c r="G106" i="16"/>
  <c r="F106" i="16"/>
  <c r="E106" i="16"/>
  <c r="D106" i="16"/>
  <c r="G105" i="16"/>
  <c r="F105" i="16"/>
  <c r="E105" i="16"/>
  <c r="D105" i="16"/>
  <c r="G104" i="16"/>
  <c r="F104" i="16"/>
  <c r="E104" i="16"/>
  <c r="D104" i="16"/>
  <c r="G103" i="16"/>
  <c r="F103" i="16"/>
  <c r="E103" i="16"/>
  <c r="D103" i="16"/>
  <c r="G102" i="16"/>
  <c r="F102" i="16"/>
  <c r="E102" i="16"/>
  <c r="D102" i="16"/>
  <c r="G101" i="16"/>
  <c r="F101" i="16"/>
  <c r="E101" i="16"/>
  <c r="D101" i="16"/>
  <c r="G100" i="16"/>
  <c r="F100" i="16"/>
  <c r="E100" i="16"/>
  <c r="D100" i="16"/>
  <c r="G99" i="16"/>
  <c r="F99" i="16"/>
  <c r="E99" i="16"/>
  <c r="D99" i="16"/>
  <c r="G98" i="16"/>
  <c r="F98" i="16"/>
  <c r="E98" i="16"/>
  <c r="D98" i="16"/>
  <c r="G97" i="16"/>
  <c r="F97" i="16"/>
  <c r="E97" i="16"/>
  <c r="D97" i="16"/>
  <c r="G96" i="16"/>
  <c r="F96" i="16"/>
  <c r="E96" i="16"/>
  <c r="D96" i="16"/>
  <c r="G95" i="16"/>
  <c r="F95" i="16"/>
  <c r="E95" i="16"/>
  <c r="D95" i="16"/>
  <c r="G94" i="16"/>
  <c r="F94" i="16"/>
  <c r="E94" i="16"/>
  <c r="D94" i="16"/>
  <c r="G93" i="16"/>
  <c r="F93" i="16"/>
  <c r="E93" i="16"/>
  <c r="D93" i="16"/>
  <c r="G92" i="16"/>
  <c r="F92" i="16"/>
  <c r="E92" i="16"/>
  <c r="D92" i="16"/>
  <c r="G91" i="16"/>
  <c r="F91" i="16"/>
  <c r="E91" i="16"/>
  <c r="D91" i="16"/>
  <c r="G90" i="16"/>
  <c r="F90" i="16"/>
  <c r="E90" i="16"/>
  <c r="D90" i="16"/>
  <c r="G89" i="16"/>
  <c r="F89" i="16"/>
  <c r="E89" i="16"/>
  <c r="D89" i="16"/>
  <c r="G88" i="16"/>
  <c r="F88" i="16"/>
  <c r="E88" i="16"/>
  <c r="D88" i="16"/>
  <c r="G87" i="16"/>
  <c r="F87" i="16"/>
  <c r="E87" i="16"/>
  <c r="D87" i="16"/>
  <c r="G86" i="16"/>
  <c r="F86" i="16"/>
  <c r="E86" i="16"/>
  <c r="D86" i="16"/>
  <c r="G85" i="16"/>
  <c r="F85" i="16"/>
  <c r="E85" i="16"/>
  <c r="D85" i="16"/>
  <c r="G84" i="16"/>
  <c r="F84" i="16"/>
  <c r="E84" i="16"/>
  <c r="D84" i="16"/>
  <c r="G83" i="16"/>
  <c r="F83" i="16"/>
  <c r="E83" i="16"/>
  <c r="D83" i="16"/>
  <c r="G82" i="16"/>
  <c r="F82" i="16"/>
  <c r="E82" i="16"/>
  <c r="D82" i="16"/>
  <c r="G81" i="16"/>
  <c r="F81" i="16"/>
  <c r="E81" i="16"/>
  <c r="D81" i="16"/>
  <c r="G80" i="16"/>
  <c r="F80" i="16"/>
  <c r="E80" i="16"/>
  <c r="D80" i="16"/>
  <c r="G79" i="16"/>
  <c r="F79" i="16"/>
  <c r="E79" i="16"/>
  <c r="D79" i="16"/>
  <c r="G78" i="16"/>
  <c r="F78" i="16"/>
  <c r="E78" i="16"/>
  <c r="D78" i="16"/>
  <c r="G77" i="16"/>
  <c r="F77" i="16"/>
  <c r="E77" i="16"/>
  <c r="D77" i="16"/>
  <c r="G76" i="16"/>
  <c r="F76" i="16"/>
  <c r="E76" i="16"/>
  <c r="D76" i="16"/>
  <c r="G75" i="16"/>
  <c r="F75" i="16"/>
  <c r="E75" i="16"/>
  <c r="D75" i="16"/>
  <c r="G74" i="16"/>
  <c r="F74" i="16"/>
  <c r="E74" i="16"/>
  <c r="D74" i="16"/>
  <c r="G73" i="16"/>
  <c r="F73" i="16"/>
  <c r="E73" i="16"/>
  <c r="D73" i="16"/>
  <c r="G72" i="16"/>
  <c r="F72" i="16"/>
  <c r="E72" i="16"/>
  <c r="D72" i="16"/>
  <c r="G71" i="16"/>
  <c r="F71" i="16"/>
  <c r="E71" i="16"/>
  <c r="D71" i="16"/>
  <c r="G70" i="16"/>
  <c r="F70" i="16"/>
  <c r="E70" i="16"/>
  <c r="D70" i="16"/>
  <c r="G69" i="16"/>
  <c r="F69" i="16"/>
  <c r="E69" i="16"/>
  <c r="D69" i="16"/>
  <c r="G68" i="16"/>
  <c r="F68" i="16"/>
  <c r="E68" i="16"/>
  <c r="D68" i="16"/>
  <c r="G67" i="16"/>
  <c r="F67" i="16"/>
  <c r="E67" i="16"/>
  <c r="D67" i="16"/>
  <c r="G66" i="16"/>
  <c r="F66" i="16"/>
  <c r="E66" i="16"/>
  <c r="D66" i="16"/>
  <c r="G65" i="16"/>
  <c r="F65" i="16"/>
  <c r="E65" i="16"/>
  <c r="N13" i="16" s="1"/>
  <c r="N18" i="16" s="1"/>
  <c r="N20" i="16" s="1"/>
  <c r="D65" i="16"/>
  <c r="G64" i="16"/>
  <c r="N21" i="16" s="1"/>
  <c r="F64" i="16"/>
  <c r="M21" i="16" s="1"/>
  <c r="E64" i="16"/>
  <c r="D64" i="16"/>
  <c r="G63" i="16"/>
  <c r="F63" i="16"/>
  <c r="E63" i="16"/>
  <c r="D63" i="16"/>
  <c r="G62" i="16"/>
  <c r="F62" i="16"/>
  <c r="E62" i="16"/>
  <c r="D62" i="16"/>
  <c r="G61" i="16"/>
  <c r="F61" i="16"/>
  <c r="E61" i="16"/>
  <c r="D61" i="16"/>
  <c r="G60" i="16"/>
  <c r="F60" i="16"/>
  <c r="E60" i="16"/>
  <c r="D60" i="16"/>
  <c r="G59" i="16"/>
  <c r="F59" i="16"/>
  <c r="E59" i="16"/>
  <c r="D59" i="16"/>
  <c r="G58" i="16"/>
  <c r="F58" i="16"/>
  <c r="E58" i="16"/>
  <c r="D58" i="16"/>
  <c r="G57" i="16"/>
  <c r="F57" i="16"/>
  <c r="E57" i="16"/>
  <c r="D57" i="16"/>
  <c r="G56" i="16"/>
  <c r="F56" i="16"/>
  <c r="E56" i="16"/>
  <c r="D56" i="16"/>
  <c r="G55" i="16"/>
  <c r="F55" i="16"/>
  <c r="E55" i="16"/>
  <c r="D55" i="16"/>
  <c r="G54" i="16"/>
  <c r="F54" i="16"/>
  <c r="E54" i="16"/>
  <c r="D54" i="16"/>
  <c r="G53" i="16"/>
  <c r="F53" i="16"/>
  <c r="E53" i="16"/>
  <c r="D53" i="16"/>
  <c r="G52" i="16"/>
  <c r="F52" i="16"/>
  <c r="E52" i="16"/>
  <c r="D52" i="16"/>
  <c r="G51" i="16"/>
  <c r="F51" i="16"/>
  <c r="E51" i="16"/>
  <c r="D51" i="16"/>
  <c r="G50" i="16"/>
  <c r="F50" i="16"/>
  <c r="E50" i="16"/>
  <c r="D50" i="16"/>
  <c r="G49" i="16"/>
  <c r="F49" i="16"/>
  <c r="E49" i="16"/>
  <c r="D49" i="16"/>
  <c r="G48" i="16"/>
  <c r="F48" i="16"/>
  <c r="E48" i="16"/>
  <c r="D48" i="16"/>
  <c r="G47" i="16"/>
  <c r="F47" i="16"/>
  <c r="E47" i="16"/>
  <c r="D47" i="16"/>
  <c r="G46" i="16"/>
  <c r="F46" i="16"/>
  <c r="E46" i="16"/>
  <c r="D46" i="16"/>
  <c r="G45" i="16"/>
  <c r="F45" i="16"/>
  <c r="E45" i="16"/>
  <c r="D45" i="16"/>
  <c r="G44" i="16"/>
  <c r="F44" i="16"/>
  <c r="E44" i="16"/>
  <c r="D44" i="16"/>
  <c r="G43" i="16"/>
  <c r="F43" i="16"/>
  <c r="E43" i="16"/>
  <c r="D43" i="16"/>
  <c r="G42" i="16"/>
  <c r="N10" i="16" s="1"/>
  <c r="F42" i="16"/>
  <c r="E42" i="16"/>
  <c r="D42" i="16"/>
  <c r="G41" i="16"/>
  <c r="F41" i="16"/>
  <c r="E41" i="16"/>
  <c r="N2" i="16" s="1"/>
  <c r="N7" i="16" s="1"/>
  <c r="N9" i="16" s="1"/>
  <c r="D41" i="16"/>
  <c r="M2" i="16" s="1"/>
  <c r="M7" i="16" s="1"/>
  <c r="M9" i="16" s="1"/>
  <c r="M21" i="15"/>
  <c r="N13" i="15"/>
  <c r="N18" i="15" s="1"/>
  <c r="N20" i="15" s="1"/>
  <c r="G148" i="15"/>
  <c r="F148" i="15"/>
  <c r="E148" i="15"/>
  <c r="D148" i="15"/>
  <c r="G147" i="15"/>
  <c r="F147" i="15"/>
  <c r="E147" i="15"/>
  <c r="D147" i="15"/>
  <c r="G146" i="15"/>
  <c r="F146" i="15"/>
  <c r="E146" i="15"/>
  <c r="D146" i="15"/>
  <c r="G145" i="15"/>
  <c r="F145" i="15"/>
  <c r="E145" i="15"/>
  <c r="D145" i="15"/>
  <c r="G144" i="15"/>
  <c r="F144" i="15"/>
  <c r="E144" i="15"/>
  <c r="D144" i="15"/>
  <c r="G143" i="15"/>
  <c r="F143" i="15"/>
  <c r="E143" i="15"/>
  <c r="D143" i="15"/>
  <c r="G142" i="15"/>
  <c r="F142" i="15"/>
  <c r="E142" i="15"/>
  <c r="D142" i="15"/>
  <c r="G141" i="15"/>
  <c r="F141" i="15"/>
  <c r="E141" i="15"/>
  <c r="D141" i="15"/>
  <c r="G140" i="15"/>
  <c r="F140" i="15"/>
  <c r="E140" i="15"/>
  <c r="D140" i="15"/>
  <c r="G139" i="15"/>
  <c r="F139" i="15"/>
  <c r="E139" i="15"/>
  <c r="D139" i="15"/>
  <c r="G138" i="15"/>
  <c r="F138" i="15"/>
  <c r="E138" i="15"/>
  <c r="D138" i="15"/>
  <c r="G137" i="15"/>
  <c r="F137" i="15"/>
  <c r="E137" i="15"/>
  <c r="D137" i="15"/>
  <c r="G136" i="15"/>
  <c r="F136" i="15"/>
  <c r="E136" i="15"/>
  <c r="D136" i="15"/>
  <c r="G135" i="15"/>
  <c r="F135" i="15"/>
  <c r="E135" i="15"/>
  <c r="D135" i="15"/>
  <c r="G134" i="15"/>
  <c r="F134" i="15"/>
  <c r="E134" i="15"/>
  <c r="D134" i="15"/>
  <c r="G133" i="15"/>
  <c r="F133" i="15"/>
  <c r="E133" i="15"/>
  <c r="D133" i="15"/>
  <c r="G132" i="15"/>
  <c r="F132" i="15"/>
  <c r="E132" i="15"/>
  <c r="D132" i="15"/>
  <c r="G131" i="15"/>
  <c r="F131" i="15"/>
  <c r="E131" i="15"/>
  <c r="D131" i="15"/>
  <c r="G130" i="15"/>
  <c r="F130" i="15"/>
  <c r="E130" i="15"/>
  <c r="D130" i="15"/>
  <c r="G129" i="15"/>
  <c r="F129" i="15"/>
  <c r="E129" i="15"/>
  <c r="D129" i="15"/>
  <c r="G128" i="15"/>
  <c r="F128" i="15"/>
  <c r="E128" i="15"/>
  <c r="D128" i="15"/>
  <c r="G127" i="15"/>
  <c r="F127" i="15"/>
  <c r="E127" i="15"/>
  <c r="D127" i="15"/>
  <c r="G126" i="15"/>
  <c r="F126" i="15"/>
  <c r="E126" i="15"/>
  <c r="D126" i="15"/>
  <c r="G125" i="15"/>
  <c r="F125" i="15"/>
  <c r="E125" i="15"/>
  <c r="D125" i="15"/>
  <c r="G124" i="15"/>
  <c r="F124" i="15"/>
  <c r="E124" i="15"/>
  <c r="D124" i="15"/>
  <c r="G123" i="15"/>
  <c r="F123" i="15"/>
  <c r="E123" i="15"/>
  <c r="D123" i="15"/>
  <c r="G122" i="15"/>
  <c r="F122" i="15"/>
  <c r="E122" i="15"/>
  <c r="D122" i="15"/>
  <c r="G121" i="15"/>
  <c r="F121" i="15"/>
  <c r="E121" i="15"/>
  <c r="D121" i="15"/>
  <c r="G120" i="15"/>
  <c r="F120" i="15"/>
  <c r="E120" i="15"/>
  <c r="D120" i="15"/>
  <c r="G119" i="15"/>
  <c r="F119" i="15"/>
  <c r="E119" i="15"/>
  <c r="D119" i="15"/>
  <c r="G118" i="15"/>
  <c r="F118" i="15"/>
  <c r="E118" i="15"/>
  <c r="D118" i="15"/>
  <c r="G117" i="15"/>
  <c r="F117" i="15"/>
  <c r="E117" i="15"/>
  <c r="D117" i="15"/>
  <c r="G116" i="15"/>
  <c r="F116" i="15"/>
  <c r="E116" i="15"/>
  <c r="D116" i="15"/>
  <c r="G115" i="15"/>
  <c r="F115" i="15"/>
  <c r="E115" i="15"/>
  <c r="D115" i="15"/>
  <c r="G114" i="15"/>
  <c r="F114" i="15"/>
  <c r="E114" i="15"/>
  <c r="D114" i="15"/>
  <c r="G113" i="15"/>
  <c r="F113" i="15"/>
  <c r="E113" i="15"/>
  <c r="D113" i="15"/>
  <c r="G112" i="15"/>
  <c r="F112" i="15"/>
  <c r="E112" i="15"/>
  <c r="D112" i="15"/>
  <c r="G111" i="15"/>
  <c r="F111" i="15"/>
  <c r="E111" i="15"/>
  <c r="D111" i="15"/>
  <c r="G110" i="15"/>
  <c r="F110" i="15"/>
  <c r="E110" i="15"/>
  <c r="D110" i="15"/>
  <c r="G109" i="15"/>
  <c r="F109" i="15"/>
  <c r="E109" i="15"/>
  <c r="D109" i="15"/>
  <c r="G108" i="15"/>
  <c r="F108" i="15"/>
  <c r="E108" i="15"/>
  <c r="D108" i="15"/>
  <c r="G107" i="15"/>
  <c r="F107" i="15"/>
  <c r="E107" i="15"/>
  <c r="D107" i="15"/>
  <c r="G106" i="15"/>
  <c r="F106" i="15"/>
  <c r="E106" i="15"/>
  <c r="D106" i="15"/>
  <c r="G105" i="15"/>
  <c r="F105" i="15"/>
  <c r="E105" i="15"/>
  <c r="D105" i="15"/>
  <c r="G104" i="15"/>
  <c r="F104" i="15"/>
  <c r="E104" i="15"/>
  <c r="D104" i="15"/>
  <c r="G103" i="15"/>
  <c r="F103" i="15"/>
  <c r="E103" i="15"/>
  <c r="D103" i="15"/>
  <c r="G102" i="15"/>
  <c r="F102" i="15"/>
  <c r="E102" i="15"/>
  <c r="D102" i="15"/>
  <c r="G101" i="15"/>
  <c r="F101" i="15"/>
  <c r="E101" i="15"/>
  <c r="D101" i="15"/>
  <c r="G100" i="15"/>
  <c r="F100" i="15"/>
  <c r="E100" i="15"/>
  <c r="D100" i="15"/>
  <c r="G99" i="15"/>
  <c r="F99" i="15"/>
  <c r="E99" i="15"/>
  <c r="D99" i="15"/>
  <c r="G98" i="15"/>
  <c r="F98" i="15"/>
  <c r="E98" i="15"/>
  <c r="D98" i="15"/>
  <c r="G97" i="15"/>
  <c r="F97" i="15"/>
  <c r="E97" i="15"/>
  <c r="D97" i="15"/>
  <c r="G96" i="15"/>
  <c r="F96" i="15"/>
  <c r="E96" i="15"/>
  <c r="D96" i="15"/>
  <c r="G95" i="15"/>
  <c r="F95" i="15"/>
  <c r="E95" i="15"/>
  <c r="D95" i="15"/>
  <c r="G94" i="15"/>
  <c r="F94" i="15"/>
  <c r="E94" i="15"/>
  <c r="D94" i="15"/>
  <c r="G93" i="15"/>
  <c r="F93" i="15"/>
  <c r="E93" i="15"/>
  <c r="D93" i="15"/>
  <c r="G92" i="15"/>
  <c r="F92" i="15"/>
  <c r="E92" i="15"/>
  <c r="D92" i="15"/>
  <c r="G91" i="15"/>
  <c r="F91" i="15"/>
  <c r="E91" i="15"/>
  <c r="D91" i="15"/>
  <c r="G90" i="15"/>
  <c r="F90" i="15"/>
  <c r="E90" i="15"/>
  <c r="D90" i="15"/>
  <c r="G89" i="15"/>
  <c r="F89" i="15"/>
  <c r="E89" i="15"/>
  <c r="D89" i="15"/>
  <c r="G88" i="15"/>
  <c r="F88" i="15"/>
  <c r="E88" i="15"/>
  <c r="D88" i="15"/>
  <c r="G87" i="15"/>
  <c r="F87" i="15"/>
  <c r="E87" i="15"/>
  <c r="D87" i="15"/>
  <c r="G86" i="15"/>
  <c r="F86" i="15"/>
  <c r="E86" i="15"/>
  <c r="D86" i="15"/>
  <c r="G85" i="15"/>
  <c r="F85" i="15"/>
  <c r="E85" i="15"/>
  <c r="D85" i="15"/>
  <c r="G84" i="15"/>
  <c r="F84" i="15"/>
  <c r="E84" i="15"/>
  <c r="D84" i="15"/>
  <c r="G83" i="15"/>
  <c r="F83" i="15"/>
  <c r="E83" i="15"/>
  <c r="D83" i="15"/>
  <c r="G82" i="15"/>
  <c r="F82" i="15"/>
  <c r="E82" i="15"/>
  <c r="D82" i="15"/>
  <c r="G81" i="15"/>
  <c r="F81" i="15"/>
  <c r="E81" i="15"/>
  <c r="D81" i="15"/>
  <c r="G80" i="15"/>
  <c r="F80" i="15"/>
  <c r="E80" i="15"/>
  <c r="D80" i="15"/>
  <c r="G79" i="15"/>
  <c r="F79" i="15"/>
  <c r="E79" i="15"/>
  <c r="D79" i="15"/>
  <c r="G78" i="15"/>
  <c r="F78" i="15"/>
  <c r="E78" i="15"/>
  <c r="D78" i="15"/>
  <c r="G77" i="15"/>
  <c r="F77" i="15"/>
  <c r="E77" i="15"/>
  <c r="D77" i="15"/>
  <c r="G76" i="15"/>
  <c r="F76" i="15"/>
  <c r="E76" i="15"/>
  <c r="D76" i="15"/>
  <c r="G75" i="15"/>
  <c r="F75" i="15"/>
  <c r="E75" i="15"/>
  <c r="D75" i="15"/>
  <c r="G74" i="15"/>
  <c r="F74" i="15"/>
  <c r="E74" i="15"/>
  <c r="D74" i="15"/>
  <c r="G73" i="15"/>
  <c r="F73" i="15"/>
  <c r="E73" i="15"/>
  <c r="D73" i="15"/>
  <c r="G72" i="15"/>
  <c r="F72" i="15"/>
  <c r="E72" i="15"/>
  <c r="D72" i="15"/>
  <c r="G71" i="15"/>
  <c r="F71" i="15"/>
  <c r="E71" i="15"/>
  <c r="D71" i="15"/>
  <c r="G70" i="15"/>
  <c r="F70" i="15"/>
  <c r="E70" i="15"/>
  <c r="D70" i="15"/>
  <c r="G69" i="15"/>
  <c r="F69" i="15"/>
  <c r="E69" i="15"/>
  <c r="D69" i="15"/>
  <c r="G68" i="15"/>
  <c r="F68" i="15"/>
  <c r="E68" i="15"/>
  <c r="D68" i="15"/>
  <c r="G67" i="15"/>
  <c r="F67" i="15"/>
  <c r="E67" i="15"/>
  <c r="D67" i="15"/>
  <c r="G66" i="15"/>
  <c r="F66" i="15"/>
  <c r="E66" i="15"/>
  <c r="D66" i="15"/>
  <c r="G65" i="15"/>
  <c r="F65" i="15"/>
  <c r="E65" i="15"/>
  <c r="D65" i="15"/>
  <c r="G64" i="15"/>
  <c r="F64" i="15"/>
  <c r="E64" i="15"/>
  <c r="D64" i="15"/>
  <c r="G63" i="15"/>
  <c r="F63" i="15"/>
  <c r="E63" i="15"/>
  <c r="D63" i="15"/>
  <c r="G62" i="15"/>
  <c r="F62" i="15"/>
  <c r="E62" i="15"/>
  <c r="D62" i="15"/>
  <c r="G61" i="15"/>
  <c r="F61" i="15"/>
  <c r="E61" i="15"/>
  <c r="D61" i="15"/>
  <c r="G60" i="15"/>
  <c r="F60" i="15"/>
  <c r="E60" i="15"/>
  <c r="D60" i="15"/>
  <c r="G59" i="15"/>
  <c r="F59" i="15"/>
  <c r="E59" i="15"/>
  <c r="D59" i="15"/>
  <c r="G58" i="15"/>
  <c r="F58" i="15"/>
  <c r="E58" i="15"/>
  <c r="D58" i="15"/>
  <c r="G57" i="15"/>
  <c r="F57" i="15"/>
  <c r="E57" i="15"/>
  <c r="D57" i="15"/>
  <c r="G56" i="15"/>
  <c r="F56" i="15"/>
  <c r="E56" i="15"/>
  <c r="D56" i="15"/>
  <c r="G55" i="15"/>
  <c r="F55" i="15"/>
  <c r="E55" i="15"/>
  <c r="D55" i="15"/>
  <c r="G54" i="15"/>
  <c r="F54" i="15"/>
  <c r="E54" i="15"/>
  <c r="D54" i="15"/>
  <c r="G53" i="15"/>
  <c r="F53" i="15"/>
  <c r="E53" i="15"/>
  <c r="D53" i="15"/>
  <c r="G52" i="15"/>
  <c r="F52" i="15"/>
  <c r="E52" i="15"/>
  <c r="D52" i="15"/>
  <c r="G51" i="15"/>
  <c r="F51" i="15"/>
  <c r="E51" i="15"/>
  <c r="D51" i="15"/>
  <c r="G50" i="15"/>
  <c r="F50" i="15"/>
  <c r="E50" i="15"/>
  <c r="D50" i="15"/>
  <c r="G49" i="15"/>
  <c r="F49" i="15"/>
  <c r="E49" i="15"/>
  <c r="D49" i="15"/>
  <c r="G48" i="15"/>
  <c r="F48" i="15"/>
  <c r="E48" i="15"/>
  <c r="D48" i="15"/>
  <c r="G47" i="15"/>
  <c r="F47" i="15"/>
  <c r="E47" i="15"/>
  <c r="D47" i="15"/>
  <c r="G46" i="15"/>
  <c r="F46" i="15"/>
  <c r="E46" i="15"/>
  <c r="D46" i="15"/>
  <c r="G45" i="15"/>
  <c r="F45" i="15"/>
  <c r="E45" i="15"/>
  <c r="D45" i="15"/>
  <c r="G44" i="15"/>
  <c r="F44" i="15"/>
  <c r="E44" i="15"/>
  <c r="D44" i="15"/>
  <c r="G43" i="15"/>
  <c r="F43" i="15"/>
  <c r="E43" i="15"/>
  <c r="D43" i="15"/>
  <c r="G42" i="15"/>
  <c r="F42" i="15"/>
  <c r="E42" i="15"/>
  <c r="D42" i="15"/>
  <c r="G41" i="15"/>
  <c r="F41" i="15"/>
  <c r="M16" i="15" s="1"/>
  <c r="E41" i="15"/>
  <c r="D41" i="15"/>
  <c r="M13" i="15" s="1"/>
  <c r="M18" i="15" s="1"/>
  <c r="M20" i="15" s="1"/>
  <c r="G40" i="15"/>
  <c r="N21" i="15" s="1"/>
  <c r="F40" i="15"/>
  <c r="M19" i="15" s="1"/>
  <c r="E40" i="15"/>
  <c r="D40" i="15"/>
  <c r="G39" i="15"/>
  <c r="F39" i="15"/>
  <c r="E39" i="15"/>
  <c r="D39" i="15"/>
  <c r="G38" i="15"/>
  <c r="F38" i="15"/>
  <c r="E38" i="15"/>
  <c r="D38" i="15"/>
  <c r="G37" i="15"/>
  <c r="F37" i="15"/>
  <c r="E37" i="15"/>
  <c r="D37" i="15"/>
  <c r="G36" i="15"/>
  <c r="F36" i="15"/>
  <c r="E36" i="15"/>
  <c r="D36" i="15"/>
  <c r="G35" i="15"/>
  <c r="F35" i="15"/>
  <c r="E35" i="15"/>
  <c r="D35" i="15"/>
  <c r="G34" i="15"/>
  <c r="F34" i="15"/>
  <c r="E34" i="15"/>
  <c r="D34" i="15"/>
  <c r="G33" i="15"/>
  <c r="F33" i="15"/>
  <c r="E33" i="15"/>
  <c r="D33" i="15"/>
  <c r="G32" i="15"/>
  <c r="F32" i="15"/>
  <c r="E32" i="15"/>
  <c r="D32" i="15"/>
  <c r="G31" i="15"/>
  <c r="F31" i="15"/>
  <c r="E31" i="15"/>
  <c r="D31" i="15"/>
  <c r="G30" i="15"/>
  <c r="F30" i="15"/>
  <c r="E30" i="15"/>
  <c r="D30" i="15"/>
  <c r="G29" i="15"/>
  <c r="F29" i="15"/>
  <c r="E29" i="15"/>
  <c r="D29" i="15"/>
  <c r="G28" i="15"/>
  <c r="F28" i="15"/>
  <c r="E28" i="15"/>
  <c r="D28" i="15"/>
  <c r="G27" i="15"/>
  <c r="F27" i="15"/>
  <c r="E27" i="15"/>
  <c r="D27" i="15"/>
  <c r="G26" i="15"/>
  <c r="F26" i="15"/>
  <c r="E26" i="15"/>
  <c r="D26" i="15"/>
  <c r="G25" i="15"/>
  <c r="F25" i="15"/>
  <c r="E25" i="15"/>
  <c r="D25" i="15"/>
  <c r="G24" i="15"/>
  <c r="F24" i="15"/>
  <c r="E24" i="15"/>
  <c r="D24" i="15"/>
  <c r="G23" i="15"/>
  <c r="F23" i="15"/>
  <c r="E23" i="15"/>
  <c r="D23" i="15"/>
  <c r="G22" i="15"/>
  <c r="F22" i="15"/>
  <c r="E22" i="15"/>
  <c r="D22" i="15"/>
  <c r="G21" i="15"/>
  <c r="F21" i="15"/>
  <c r="E21" i="15"/>
  <c r="D21" i="15"/>
  <c r="G20" i="15"/>
  <c r="F20" i="15"/>
  <c r="E20" i="15"/>
  <c r="D20" i="15"/>
  <c r="G19" i="15"/>
  <c r="F19" i="15"/>
  <c r="E19" i="15"/>
  <c r="D19" i="15"/>
  <c r="G18" i="15"/>
  <c r="F18" i="15"/>
  <c r="E18" i="15"/>
  <c r="D18" i="15"/>
  <c r="G17" i="15"/>
  <c r="N10" i="15" s="1"/>
  <c r="F17" i="15"/>
  <c r="M10" i="15" s="1"/>
  <c r="E17" i="15"/>
  <c r="N2" i="15" s="1"/>
  <c r="N7" i="15" s="1"/>
  <c r="N9" i="15" s="1"/>
  <c r="D17" i="15"/>
  <c r="M2" i="15" s="1"/>
  <c r="M7" i="15" s="1"/>
  <c r="M9" i="15" s="1"/>
  <c r="P40" i="7" l="1"/>
  <c r="J6" i="7"/>
  <c r="M5" i="7"/>
  <c r="H7" i="7"/>
  <c r="K6" i="7"/>
  <c r="L5" i="7"/>
  <c r="I6" i="7"/>
  <c r="A8" i="7"/>
  <c r="M13" i="16"/>
  <c r="M18" i="16" s="1"/>
  <c r="M20" i="16" s="1"/>
  <c r="M3" i="16"/>
  <c r="N3" i="16"/>
  <c r="M4" i="16"/>
  <c r="M8" i="16"/>
  <c r="M14" i="16"/>
  <c r="N4" i="16"/>
  <c r="N8" i="16"/>
  <c r="N14" i="16"/>
  <c r="M5" i="16"/>
  <c r="M15" i="16"/>
  <c r="M19" i="16"/>
  <c r="N5" i="16"/>
  <c r="N15" i="16"/>
  <c r="N19" i="16"/>
  <c r="M6" i="16"/>
  <c r="M10" i="16"/>
  <c r="M16" i="16"/>
  <c r="N6" i="16"/>
  <c r="N16" i="16"/>
  <c r="M17" i="16"/>
  <c r="N17" i="16"/>
  <c r="M17" i="15"/>
  <c r="N3" i="15"/>
  <c r="N17" i="15"/>
  <c r="M4" i="15"/>
  <c r="M8" i="15"/>
  <c r="M14" i="15"/>
  <c r="N4" i="15"/>
  <c r="N8" i="15"/>
  <c r="N14" i="15"/>
  <c r="M5" i="15"/>
  <c r="M15" i="15"/>
  <c r="M3" i="15"/>
  <c r="N5" i="15"/>
  <c r="N15" i="15"/>
  <c r="N19" i="15"/>
  <c r="M6" i="15"/>
  <c r="N6" i="15"/>
  <c r="N16" i="15"/>
  <c r="A9" i="7" l="1"/>
  <c r="I7" i="7"/>
  <c r="L6" i="7"/>
  <c r="H8" i="7"/>
  <c r="K7" i="7"/>
  <c r="J7" i="7"/>
  <c r="M6" i="7"/>
  <c r="B143" i="8"/>
  <c r="B144" i="8"/>
  <c r="B145" i="8"/>
  <c r="K8" i="7" l="1"/>
  <c r="H9" i="7"/>
  <c r="J8" i="7"/>
  <c r="M7" i="7"/>
  <c r="I8" i="7"/>
  <c r="L7" i="7"/>
  <c r="A10" i="7"/>
  <c r="B140" i="8"/>
  <c r="B141" i="8"/>
  <c r="B142" i="8"/>
  <c r="C18" i="14"/>
  <c r="C15" i="14"/>
  <c r="C16" i="14"/>
  <c r="C17" i="14" s="1"/>
  <c r="A15" i="14"/>
  <c r="A16" i="14" s="1"/>
  <c r="A17" i="14" s="1"/>
  <c r="I9" i="7" l="1"/>
  <c r="L8" i="7"/>
  <c r="H10" i="7"/>
  <c r="K9" i="7"/>
  <c r="A11" i="7"/>
  <c r="M8" i="7"/>
  <c r="J9" i="7"/>
  <c r="B4" i="13"/>
  <c r="B5" i="13"/>
  <c r="B3" i="13"/>
  <c r="B137" i="8"/>
  <c r="B138" i="8"/>
  <c r="B139" i="8"/>
  <c r="A4" i="14"/>
  <c r="A5" i="14" s="1"/>
  <c r="A6" i="14" s="1"/>
  <c r="A7" i="14" s="1"/>
  <c r="A8" i="14" s="1"/>
  <c r="A9" i="14" s="1"/>
  <c r="A10" i="14" s="1"/>
  <c r="A11" i="14" s="1"/>
  <c r="A12" i="14" s="1"/>
  <c r="A13" i="14" s="1"/>
  <c r="A14" i="14" s="1"/>
  <c r="C3" i="14"/>
  <c r="C4" i="14" s="1"/>
  <c r="C5" i="14" s="1"/>
  <c r="C6" i="14" s="1"/>
  <c r="C7" i="14" s="1"/>
  <c r="C8" i="14" s="1"/>
  <c r="C9" i="14" s="1"/>
  <c r="C10" i="14" s="1"/>
  <c r="C11" i="14" s="1"/>
  <c r="C12" i="14" s="1"/>
  <c r="C13" i="14" s="1"/>
  <c r="C14" i="14" s="1"/>
  <c r="C2" i="14"/>
  <c r="A12" i="7" l="1"/>
  <c r="H11" i="7"/>
  <c r="K10" i="7"/>
  <c r="I10" i="7"/>
  <c r="L9" i="7"/>
  <c r="M9" i="7"/>
  <c r="J10" i="7"/>
  <c r="B2" i="13"/>
  <c r="J11" i="7" l="1"/>
  <c r="M10" i="7"/>
  <c r="A13" i="7"/>
  <c r="L10" i="7"/>
  <c r="I11" i="7"/>
  <c r="H12" i="7"/>
  <c r="K11" i="7"/>
  <c r="B3" i="12"/>
  <c r="B4" i="12"/>
  <c r="B2" i="12"/>
  <c r="A3" i="12"/>
  <c r="A4" i="12"/>
  <c r="A2" i="12"/>
  <c r="C2" i="10"/>
  <c r="D2" i="10"/>
  <c r="E2" i="10"/>
  <c r="F2" i="10"/>
  <c r="B3" i="10"/>
  <c r="D3" i="10"/>
  <c r="F3" i="10"/>
  <c r="B4" i="10"/>
  <c r="D4" i="10"/>
  <c r="B5" i="10"/>
  <c r="C5" i="10"/>
  <c r="D5" i="10"/>
  <c r="E5" i="10"/>
  <c r="F5" i="10"/>
  <c r="B6" i="10"/>
  <c r="C6" i="10"/>
  <c r="D6" i="10"/>
  <c r="E6" i="10"/>
  <c r="F6" i="10"/>
  <c r="B7" i="10"/>
  <c r="C7" i="10"/>
  <c r="D7" i="10"/>
  <c r="E7" i="10"/>
  <c r="F7" i="10"/>
  <c r="A3" i="10"/>
  <c r="A4" i="10"/>
  <c r="A5" i="10"/>
  <c r="A6" i="10"/>
  <c r="A7" i="10"/>
  <c r="A2" i="10"/>
  <c r="F1" i="10"/>
  <c r="C1" i="10"/>
  <c r="D1" i="10"/>
  <c r="E1" i="10"/>
  <c r="B1" i="10"/>
  <c r="A12" i="9"/>
  <c r="A2" i="9"/>
  <c r="A3" i="9"/>
  <c r="A4" i="9"/>
  <c r="A5" i="9"/>
  <c r="A6" i="9"/>
  <c r="A7" i="9"/>
  <c r="A8" i="9"/>
  <c r="A9" i="9"/>
  <c r="A10" i="9"/>
  <c r="A11" i="9"/>
  <c r="D3" i="8"/>
  <c r="D4" i="8"/>
  <c r="D5" i="8"/>
  <c r="D6" i="8"/>
  <c r="D7" i="8"/>
  <c r="D8" i="8"/>
  <c r="D9" i="8"/>
  <c r="D10" i="8"/>
  <c r="D2" i="8"/>
  <c r="C3" i="8"/>
  <c r="C4" i="8"/>
  <c r="C5" i="8"/>
  <c r="C6" i="8"/>
  <c r="C7" i="8"/>
  <c r="C8" i="8"/>
  <c r="C9" i="8"/>
  <c r="C10" i="8"/>
  <c r="C2" i="8"/>
  <c r="B3" i="8"/>
  <c r="B4" i="8"/>
  <c r="B5" i="8"/>
  <c r="B6" i="8"/>
  <c r="B7" i="8"/>
  <c r="B8" i="8"/>
  <c r="B9" i="8"/>
  <c r="B10" i="8"/>
  <c r="B128" i="8"/>
  <c r="B129" i="8"/>
  <c r="B130" i="8"/>
  <c r="B131" i="8"/>
  <c r="B132" i="8"/>
  <c r="B133" i="8"/>
  <c r="B134" i="8"/>
  <c r="B135" i="8"/>
  <c r="B136" i="8"/>
  <c r="B2" i="8"/>
  <c r="A3" i="8"/>
  <c r="A4" i="8"/>
  <c r="A5" i="8"/>
  <c r="A6" i="8"/>
  <c r="A7" i="8"/>
  <c r="A8" i="8"/>
  <c r="A9" i="8"/>
  <c r="A10" i="8"/>
  <c r="A11" i="8"/>
  <c r="A12" i="8"/>
  <c r="A2" i="8"/>
  <c r="A14" i="7" l="1"/>
  <c r="H13" i="7"/>
  <c r="K12" i="7"/>
  <c r="L11" i="7"/>
  <c r="I12" i="7"/>
  <c r="B11" i="8"/>
  <c r="J12" i="7"/>
  <c r="M11" i="7"/>
  <c r="B2" i="10"/>
  <c r="J13" i="7" l="1"/>
  <c r="M12" i="7"/>
  <c r="D11" i="8"/>
  <c r="H14" i="7"/>
  <c r="K13" i="7"/>
  <c r="L12" i="7"/>
  <c r="I13" i="7"/>
  <c r="A15" i="7"/>
  <c r="A13" i="8"/>
  <c r="D12" i="8"/>
  <c r="B12" i="8"/>
  <c r="C11" i="8"/>
  <c r="E4" i="10"/>
  <c r="C4" i="10"/>
  <c r="F4" i="10"/>
  <c r="H15" i="7" l="1"/>
  <c r="K14" i="7"/>
  <c r="L13" i="7"/>
  <c r="I14" i="7"/>
  <c r="A16" i="7"/>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J14" i="7"/>
  <c r="M13" i="7"/>
  <c r="B13" i="8"/>
  <c r="C12" i="8"/>
  <c r="A14" i="8"/>
  <c r="E3" i="10"/>
  <c r="C3" i="10"/>
  <c r="J15" i="7" l="1"/>
  <c r="M14" i="7"/>
  <c r="I15" i="7"/>
  <c r="L14" i="7"/>
  <c r="Q33" i="7"/>
  <c r="T33" i="7" s="1"/>
  <c r="Q44" i="7"/>
  <c r="T44" i="7" s="1"/>
  <c r="P59" i="7" s="1"/>
  <c r="Q22" i="7"/>
  <c r="S33" i="7"/>
  <c r="Q43" i="7"/>
  <c r="Q45" i="7"/>
  <c r="Q28" i="7"/>
  <c r="R33" i="7"/>
  <c r="S28" i="7"/>
  <c r="Q27" i="7"/>
  <c r="Q32" i="7" s="1"/>
  <c r="Q23" i="7"/>
  <c r="Q29" i="7"/>
  <c r="R27" i="7"/>
  <c r="R32" i="7" s="1"/>
  <c r="Q4" i="7"/>
  <c r="R28" i="7"/>
  <c r="Q21" i="7"/>
  <c r="S27" i="7"/>
  <c r="S32" i="7" s="1"/>
  <c r="D13" i="8"/>
  <c r="K15" i="7"/>
  <c r="H16" i="7"/>
  <c r="D14" i="8"/>
  <c r="A15" i="8"/>
  <c r="B14" i="8"/>
  <c r="C13" i="8"/>
  <c r="S16" i="7" l="1"/>
  <c r="R16" i="7"/>
  <c r="U33" i="7"/>
  <c r="P48" i="7"/>
  <c r="T23" i="7"/>
  <c r="Q9" i="7"/>
  <c r="T27" i="7"/>
  <c r="Q10" i="7" s="1"/>
  <c r="T21" i="7"/>
  <c r="T22" i="7"/>
  <c r="I16" i="7"/>
  <c r="L15" i="7"/>
  <c r="V33" i="7"/>
  <c r="R48" i="7" s="1"/>
  <c r="H17" i="7"/>
  <c r="K16" i="7"/>
  <c r="M15" i="7"/>
  <c r="J16" i="7"/>
  <c r="T45" i="7"/>
  <c r="P60" i="7" s="1"/>
  <c r="B15" i="8"/>
  <c r="A16" i="8"/>
  <c r="C14" i="8"/>
  <c r="I17" i="7" l="1"/>
  <c r="L16" i="7"/>
  <c r="M16" i="7"/>
  <c r="J17" i="7"/>
  <c r="Q48" i="7"/>
  <c r="D15" i="8"/>
  <c r="H18" i="7"/>
  <c r="K17" i="7"/>
  <c r="C15" i="8"/>
  <c r="A17" i="8"/>
  <c r="D16" i="8"/>
  <c r="B16" i="8"/>
  <c r="K18" i="7" l="1"/>
  <c r="H19" i="7"/>
  <c r="I18" i="7"/>
  <c r="L17" i="7"/>
  <c r="J18" i="7"/>
  <c r="M17" i="7"/>
  <c r="A18" i="8"/>
  <c r="B17" i="8"/>
  <c r="C16" i="8"/>
  <c r="J19" i="7" l="1"/>
  <c r="M18" i="7"/>
  <c r="L18" i="7"/>
  <c r="I19" i="7"/>
  <c r="H20" i="7"/>
  <c r="K19" i="7"/>
  <c r="D17" i="8"/>
  <c r="A19" i="8"/>
  <c r="B18" i="8"/>
  <c r="C17" i="8"/>
  <c r="D18" i="8"/>
  <c r="H21" i="7" l="1"/>
  <c r="K20" i="7"/>
  <c r="L19" i="7"/>
  <c r="I20" i="7"/>
  <c r="M19" i="7"/>
  <c r="J20" i="7"/>
  <c r="B19" i="8"/>
  <c r="D19" i="8"/>
  <c r="C18" i="8"/>
  <c r="A20" i="8"/>
  <c r="J21" i="7" l="1"/>
  <c r="D20" i="8" s="1"/>
  <c r="M20" i="7"/>
  <c r="I21" i="7"/>
  <c r="L20" i="7"/>
  <c r="K21" i="7"/>
  <c r="H22" i="7"/>
  <c r="A21" i="8"/>
  <c r="B20" i="8"/>
  <c r="C19" i="8"/>
  <c r="K22" i="7" l="1"/>
  <c r="H23" i="7"/>
  <c r="L21" i="7"/>
  <c r="I22" i="7"/>
  <c r="M21" i="7"/>
  <c r="J22" i="7"/>
  <c r="A22" i="8"/>
  <c r="D21" i="8"/>
  <c r="B21" i="8"/>
  <c r="C20" i="8"/>
  <c r="J23" i="7" l="1"/>
  <c r="M22" i="7"/>
  <c r="I23" i="7"/>
  <c r="L22" i="7"/>
  <c r="H24" i="7"/>
  <c r="K23" i="7"/>
  <c r="D22" i="8"/>
  <c r="B22" i="8"/>
  <c r="C21" i="8"/>
  <c r="A23" i="8"/>
  <c r="H25" i="7" l="1"/>
  <c r="K24" i="7"/>
  <c r="I24" i="7"/>
  <c r="L23" i="7"/>
  <c r="J24" i="7"/>
  <c r="M23" i="7"/>
  <c r="C22" i="8"/>
  <c r="B23" i="8"/>
  <c r="A24" i="8"/>
  <c r="D23" i="8"/>
  <c r="J25" i="7" l="1"/>
  <c r="M24" i="7"/>
  <c r="I25" i="7"/>
  <c r="L24" i="7"/>
  <c r="H26" i="7"/>
  <c r="K25" i="7"/>
  <c r="A25" i="8"/>
  <c r="B24" i="8"/>
  <c r="D24" i="8"/>
  <c r="C23" i="8"/>
  <c r="H27" i="7" l="1"/>
  <c r="K26" i="7"/>
  <c r="Q34" i="7"/>
  <c r="T34" i="7" s="1"/>
  <c r="L25" i="7"/>
  <c r="I26" i="7"/>
  <c r="J26" i="7"/>
  <c r="M25" i="7"/>
  <c r="D25" i="8"/>
  <c r="B25" i="8"/>
  <c r="C24" i="8"/>
  <c r="A26" i="8"/>
  <c r="P49" i="7" l="1"/>
  <c r="M26" i="7"/>
  <c r="J27" i="7"/>
  <c r="S34" i="7"/>
  <c r="V34" i="7" s="1"/>
  <c r="R49" i="7" s="1"/>
  <c r="I27" i="7"/>
  <c r="L26" i="7"/>
  <c r="R34" i="7"/>
  <c r="U34" i="7" s="1"/>
  <c r="H28" i="7"/>
  <c r="K27" i="7"/>
  <c r="B26" i="8"/>
  <c r="C25" i="8"/>
  <c r="A27" i="8"/>
  <c r="D26" i="8"/>
  <c r="L27" i="7" l="1"/>
  <c r="I28" i="7"/>
  <c r="J28" i="7"/>
  <c r="M27" i="7"/>
  <c r="Q49" i="7"/>
  <c r="K28" i="7"/>
  <c r="H29" i="7"/>
  <c r="C26" i="8"/>
  <c r="D27" i="8"/>
  <c r="A28" i="8"/>
  <c r="B27" i="8"/>
  <c r="J29" i="7" l="1"/>
  <c r="M28" i="7"/>
  <c r="I29" i="7"/>
  <c r="L28" i="7"/>
  <c r="H30" i="7"/>
  <c r="K29" i="7"/>
  <c r="Q26" i="7"/>
  <c r="T26" i="7" s="1"/>
  <c r="A29" i="8"/>
  <c r="D28" i="8"/>
  <c r="B28" i="8"/>
  <c r="C27" i="8"/>
  <c r="K30" i="7" l="1"/>
  <c r="H31" i="7"/>
  <c r="I30" i="7"/>
  <c r="L29" i="7"/>
  <c r="R26" i="7"/>
  <c r="J30" i="7"/>
  <c r="M29" i="7"/>
  <c r="S26" i="7"/>
  <c r="B29" i="8"/>
  <c r="C28" i="8"/>
  <c r="A30" i="8"/>
  <c r="J31" i="7" l="1"/>
  <c r="M30" i="7"/>
  <c r="L30" i="7"/>
  <c r="I31" i="7"/>
  <c r="K31" i="7"/>
  <c r="H32" i="7"/>
  <c r="D29" i="8"/>
  <c r="C29" i="8"/>
  <c r="A31" i="8"/>
  <c r="D30" i="8"/>
  <c r="B30" i="8"/>
  <c r="H33" i="7" l="1"/>
  <c r="K32" i="7"/>
  <c r="I32" i="7"/>
  <c r="L31" i="7"/>
  <c r="J32" i="7"/>
  <c r="M31" i="7"/>
  <c r="D31" i="8"/>
  <c r="A32" i="8"/>
  <c r="C30" i="8"/>
  <c r="B31" i="8"/>
  <c r="M32" i="7" l="1"/>
  <c r="J33" i="7"/>
  <c r="I33" i="7"/>
  <c r="L32" i="7"/>
  <c r="H34" i="7"/>
  <c r="K33" i="7"/>
  <c r="A33" i="8"/>
  <c r="C31" i="8"/>
  <c r="B32" i="8"/>
  <c r="D32" i="8"/>
  <c r="K34" i="7" l="1"/>
  <c r="H35" i="7"/>
  <c r="I34" i="7"/>
  <c r="L33" i="7"/>
  <c r="M33" i="7"/>
  <c r="J34" i="7"/>
  <c r="B33" i="8"/>
  <c r="C32" i="8"/>
  <c r="A34" i="8"/>
  <c r="I35" i="7" l="1"/>
  <c r="L34" i="7"/>
  <c r="K35" i="7"/>
  <c r="H36" i="7"/>
  <c r="M34" i="7"/>
  <c r="J35" i="7"/>
  <c r="D33" i="8"/>
  <c r="C33" i="8"/>
  <c r="A35" i="8"/>
  <c r="B34" i="8"/>
  <c r="M35" i="7" l="1"/>
  <c r="J36" i="7"/>
  <c r="K36" i="7"/>
  <c r="H37" i="7"/>
  <c r="D34" i="8"/>
  <c r="I36" i="7"/>
  <c r="L35" i="7"/>
  <c r="D35" i="8"/>
  <c r="B35" i="8"/>
  <c r="A36" i="8"/>
  <c r="C34" i="8"/>
  <c r="I37" i="7" l="1"/>
  <c r="L36" i="7"/>
  <c r="K37" i="7"/>
  <c r="H38" i="7"/>
  <c r="M36" i="7"/>
  <c r="J37" i="7"/>
  <c r="A37" i="8"/>
  <c r="B36" i="8"/>
  <c r="C35" i="8"/>
  <c r="M37" i="7" l="1"/>
  <c r="J38" i="7"/>
  <c r="K38" i="7"/>
  <c r="H39" i="7"/>
  <c r="Q35" i="7"/>
  <c r="T35" i="7" s="1"/>
  <c r="D36" i="8"/>
  <c r="I38" i="7"/>
  <c r="L37" i="7"/>
  <c r="C36" i="8"/>
  <c r="B37" i="8"/>
  <c r="D37" i="8"/>
  <c r="A38" i="8"/>
  <c r="P50" i="7" l="1"/>
  <c r="H40" i="7"/>
  <c r="K39" i="7"/>
  <c r="M38" i="7"/>
  <c r="J39" i="7"/>
  <c r="S35" i="7"/>
  <c r="V35" i="7" s="1"/>
  <c r="R50" i="7" s="1"/>
  <c r="I39" i="7"/>
  <c r="L38" i="7"/>
  <c r="R35" i="7"/>
  <c r="U35" i="7" s="1"/>
  <c r="B38" i="8"/>
  <c r="A39" i="8"/>
  <c r="C37" i="8"/>
  <c r="L39" i="7" l="1"/>
  <c r="I40" i="7"/>
  <c r="J40" i="7"/>
  <c r="M39" i="7"/>
  <c r="D38" i="8"/>
  <c r="K40" i="7"/>
  <c r="H41" i="7"/>
  <c r="Q50" i="7"/>
  <c r="A40" i="8"/>
  <c r="B39" i="8"/>
  <c r="D39" i="8"/>
  <c r="C38" i="8"/>
  <c r="H42" i="7" l="1"/>
  <c r="K41" i="7"/>
  <c r="J41" i="7"/>
  <c r="M40" i="7"/>
  <c r="I41" i="7"/>
  <c r="L40" i="7"/>
  <c r="B40" i="8"/>
  <c r="D40" i="8"/>
  <c r="C39" i="8"/>
  <c r="A41" i="8"/>
  <c r="L41" i="7" l="1"/>
  <c r="I42" i="7"/>
  <c r="J42" i="7"/>
  <c r="M41" i="7"/>
  <c r="H43" i="7"/>
  <c r="K42" i="7"/>
  <c r="D41" i="8"/>
  <c r="C40" i="8"/>
  <c r="A42" i="8"/>
  <c r="B41" i="8"/>
  <c r="J43" i="7" l="1"/>
  <c r="M42" i="7"/>
  <c r="H44" i="7"/>
  <c r="K43" i="7"/>
  <c r="L42" i="7"/>
  <c r="I43" i="7"/>
  <c r="A43" i="8"/>
  <c r="C41" i="8"/>
  <c r="D42" i="8"/>
  <c r="B42" i="8"/>
  <c r="L43" i="7" l="1"/>
  <c r="I44" i="7"/>
  <c r="H45" i="7"/>
  <c r="K44" i="7"/>
  <c r="J44" i="7"/>
  <c r="M43" i="7"/>
  <c r="C42" i="8"/>
  <c r="B43" i="8"/>
  <c r="A44" i="8"/>
  <c r="J45" i="7" l="1"/>
  <c r="M44" i="7"/>
  <c r="H46" i="7"/>
  <c r="K45" i="7"/>
  <c r="D43" i="8"/>
  <c r="L44" i="7"/>
  <c r="I45" i="7"/>
  <c r="C43" i="8"/>
  <c r="A45" i="8"/>
  <c r="D44" i="8"/>
  <c r="B44" i="8"/>
  <c r="I46" i="7" l="1"/>
  <c r="L45" i="7"/>
  <c r="K46" i="7"/>
  <c r="H47" i="7"/>
  <c r="M45" i="7"/>
  <c r="J46" i="7"/>
  <c r="A46" i="8"/>
  <c r="D45" i="8"/>
  <c r="B45" i="8"/>
  <c r="C44" i="8"/>
  <c r="M46" i="7" l="1"/>
  <c r="J47" i="7"/>
  <c r="H48" i="7"/>
  <c r="K47" i="7"/>
  <c r="L46" i="7"/>
  <c r="I47" i="7"/>
  <c r="B46" i="8"/>
  <c r="D46" i="8"/>
  <c r="C45" i="8"/>
  <c r="A47" i="8"/>
  <c r="L47" i="7" l="1"/>
  <c r="I48" i="7"/>
  <c r="H49" i="7"/>
  <c r="K48" i="7"/>
  <c r="J48" i="7"/>
  <c r="M47" i="7"/>
  <c r="C46" i="8"/>
  <c r="D47" i="8"/>
  <c r="A48" i="8"/>
  <c r="B47" i="8"/>
  <c r="J49" i="7" l="1"/>
  <c r="M48" i="7"/>
  <c r="H50" i="7"/>
  <c r="K49" i="7"/>
  <c r="L48" i="7"/>
  <c r="I49" i="7"/>
  <c r="A49" i="8"/>
  <c r="D48" i="8"/>
  <c r="B48" i="8"/>
  <c r="C47" i="8"/>
  <c r="H51" i="7" l="1"/>
  <c r="K50" i="7"/>
  <c r="Q36" i="7"/>
  <c r="T36" i="7" s="1"/>
  <c r="I50" i="7"/>
  <c r="L49" i="7"/>
  <c r="J50" i="7"/>
  <c r="M49" i="7"/>
  <c r="B49" i="8"/>
  <c r="C48" i="8"/>
  <c r="A50" i="8"/>
  <c r="I51" i="7" l="1"/>
  <c r="L50" i="7"/>
  <c r="R36" i="7"/>
  <c r="U36" i="7" s="1"/>
  <c r="P51" i="7"/>
  <c r="M50" i="7"/>
  <c r="J51" i="7"/>
  <c r="S36" i="7"/>
  <c r="V36" i="7" s="1"/>
  <c r="R51" i="7" s="1"/>
  <c r="D49" i="8"/>
  <c r="H52" i="7"/>
  <c r="K51" i="7"/>
  <c r="C49" i="8"/>
  <c r="A51" i="8"/>
  <c r="B50" i="8"/>
  <c r="M51" i="7" l="1"/>
  <c r="J52" i="7"/>
  <c r="Q51" i="7"/>
  <c r="D50" i="8"/>
  <c r="K52" i="7"/>
  <c r="H53" i="7"/>
  <c r="I52" i="7"/>
  <c r="L51" i="7"/>
  <c r="C50" i="8"/>
  <c r="A52" i="8"/>
  <c r="B51" i="8"/>
  <c r="D51" i="8"/>
  <c r="K53" i="7" l="1"/>
  <c r="H54" i="7"/>
  <c r="I53" i="7"/>
  <c r="L52" i="7"/>
  <c r="M52" i="7"/>
  <c r="J53" i="7"/>
  <c r="A53" i="8"/>
  <c r="B52" i="8"/>
  <c r="C51" i="8"/>
  <c r="I54" i="7" l="1"/>
  <c r="L53" i="7"/>
  <c r="H55" i="7"/>
  <c r="K54" i="7"/>
  <c r="J54" i="7"/>
  <c r="M53" i="7"/>
  <c r="D52" i="8"/>
  <c r="B53" i="8"/>
  <c r="C52" i="8"/>
  <c r="A54" i="8"/>
  <c r="H56" i="7" l="1"/>
  <c r="K55" i="7"/>
  <c r="M54" i="7"/>
  <c r="J55" i="7"/>
  <c r="D53" i="8"/>
  <c r="I55" i="7"/>
  <c r="L54" i="7"/>
  <c r="C53" i="8"/>
  <c r="A55" i="8"/>
  <c r="B54" i="8"/>
  <c r="L55" i="7" l="1"/>
  <c r="I56" i="7"/>
  <c r="J56" i="7"/>
  <c r="M55" i="7"/>
  <c r="D54" i="8"/>
  <c r="H57" i="7"/>
  <c r="K56" i="7"/>
  <c r="D55" i="8"/>
  <c r="C54" i="8"/>
  <c r="A56" i="8"/>
  <c r="B55" i="8"/>
  <c r="J57" i="7" l="1"/>
  <c r="M56" i="7"/>
  <c r="L56" i="7"/>
  <c r="I57" i="7"/>
  <c r="H58" i="7"/>
  <c r="K57" i="7"/>
  <c r="C55" i="8"/>
  <c r="A57" i="8"/>
  <c r="B56" i="8"/>
  <c r="D56" i="8"/>
  <c r="H59" i="7" l="1"/>
  <c r="K58" i="7"/>
  <c r="I58" i="7"/>
  <c r="L57" i="7"/>
  <c r="J58" i="7"/>
  <c r="M57" i="7"/>
  <c r="B57" i="8"/>
  <c r="A58" i="8"/>
  <c r="C56" i="8"/>
  <c r="J59" i="7" l="1"/>
  <c r="M58" i="7"/>
  <c r="I59" i="7"/>
  <c r="L58" i="7"/>
  <c r="D57" i="8"/>
  <c r="H60" i="7"/>
  <c r="K59" i="7"/>
  <c r="D58" i="8"/>
  <c r="A59" i="8"/>
  <c r="C57" i="8"/>
  <c r="B58" i="8"/>
  <c r="H61" i="7" l="1"/>
  <c r="K60" i="7"/>
  <c r="L59" i="7"/>
  <c r="I60" i="7"/>
  <c r="M59" i="7"/>
  <c r="J60" i="7"/>
  <c r="C58" i="8"/>
  <c r="A60" i="8"/>
  <c r="B59" i="8"/>
  <c r="J61" i="7" l="1"/>
  <c r="M60" i="7"/>
  <c r="L60" i="7"/>
  <c r="I61" i="7"/>
  <c r="D59" i="8"/>
  <c r="H62" i="7"/>
  <c r="K61" i="7"/>
  <c r="A61" i="8"/>
  <c r="B60" i="8"/>
  <c r="D60" i="8"/>
  <c r="C59" i="8"/>
  <c r="K62" i="7" l="1"/>
  <c r="H63" i="7"/>
  <c r="Q37" i="7"/>
  <c r="T37" i="7" s="1"/>
  <c r="L61" i="7"/>
  <c r="I62" i="7"/>
  <c r="J62" i="7"/>
  <c r="M61" i="7"/>
  <c r="B61" i="8"/>
  <c r="C60" i="8"/>
  <c r="A62" i="8"/>
  <c r="J63" i="7" l="1"/>
  <c r="M62" i="7"/>
  <c r="S37" i="7"/>
  <c r="V37" i="7" s="1"/>
  <c r="R52" i="7" s="1"/>
  <c r="I63" i="7"/>
  <c r="L62" i="7"/>
  <c r="R37" i="7"/>
  <c r="U37" i="7" s="1"/>
  <c r="P52" i="7"/>
  <c r="H64" i="7"/>
  <c r="K63" i="7"/>
  <c r="D61" i="8"/>
  <c r="D62" i="8"/>
  <c r="C61" i="8"/>
  <c r="A63" i="8"/>
  <c r="B62" i="8"/>
  <c r="Q52" i="7" l="1"/>
  <c r="I64" i="7"/>
  <c r="L63" i="7"/>
  <c r="H65" i="7"/>
  <c r="K64" i="7"/>
  <c r="J64" i="7"/>
  <c r="M63" i="7"/>
  <c r="A64" i="8"/>
  <c r="C62" i="8"/>
  <c r="B63" i="8"/>
  <c r="K65" i="7" l="1"/>
  <c r="H66" i="7"/>
  <c r="M64" i="7"/>
  <c r="J65" i="7"/>
  <c r="D63" i="8"/>
  <c r="L64" i="7"/>
  <c r="I65" i="7"/>
  <c r="B64" i="8"/>
  <c r="C63" i="8"/>
  <c r="A65" i="8"/>
  <c r="I66" i="7" l="1"/>
  <c r="L65" i="7"/>
  <c r="M65" i="7"/>
  <c r="J66" i="7"/>
  <c r="D64" i="8"/>
  <c r="K66" i="7"/>
  <c r="H67" i="7"/>
  <c r="C64" i="8"/>
  <c r="A66" i="8"/>
  <c r="B65" i="8"/>
  <c r="K67" i="7" l="1"/>
  <c r="H68" i="7"/>
  <c r="M66" i="7"/>
  <c r="J67" i="7"/>
  <c r="D65" i="8"/>
  <c r="L66" i="7"/>
  <c r="I67" i="7"/>
  <c r="D66" i="8"/>
  <c r="A67" i="8"/>
  <c r="B66" i="8"/>
  <c r="C65" i="8"/>
  <c r="L67" i="7" l="1"/>
  <c r="I68" i="7"/>
  <c r="H69" i="7"/>
  <c r="K68" i="7"/>
  <c r="J68" i="7"/>
  <c r="M67" i="7"/>
  <c r="B67" i="8"/>
  <c r="A68" i="8"/>
  <c r="C66" i="8"/>
  <c r="M68" i="7" l="1"/>
  <c r="J69" i="7"/>
  <c r="K69" i="7"/>
  <c r="H70" i="7"/>
  <c r="D67" i="8"/>
  <c r="L68" i="7"/>
  <c r="I69" i="7"/>
  <c r="D68" i="8"/>
  <c r="C67" i="8"/>
  <c r="A69" i="8"/>
  <c r="B68" i="8"/>
  <c r="K70" i="7" l="1"/>
  <c r="H71" i="7"/>
  <c r="M69" i="7"/>
  <c r="J70" i="7"/>
  <c r="I70" i="7"/>
  <c r="L69" i="7"/>
  <c r="A70" i="8"/>
  <c r="C68" i="8"/>
  <c r="B69" i="8"/>
  <c r="D69" i="8"/>
  <c r="L70" i="7" l="1"/>
  <c r="I71" i="7"/>
  <c r="M70" i="7"/>
  <c r="J71" i="7"/>
  <c r="K71" i="7"/>
  <c r="H72" i="7"/>
  <c r="B70" i="8"/>
  <c r="C69" i="8"/>
  <c r="A71" i="8"/>
  <c r="H73" i="7" l="1"/>
  <c r="K72" i="7"/>
  <c r="J72" i="7"/>
  <c r="M71" i="7"/>
  <c r="L71" i="7"/>
  <c r="I72" i="7"/>
  <c r="D70" i="8"/>
  <c r="C70" i="8"/>
  <c r="A72" i="8"/>
  <c r="B71" i="8"/>
  <c r="L72" i="7" l="1"/>
  <c r="I73" i="7"/>
  <c r="M72" i="7"/>
  <c r="J73" i="7"/>
  <c r="D71" i="8"/>
  <c r="K73" i="7"/>
  <c r="H74" i="7"/>
  <c r="D72" i="8"/>
  <c r="A73" i="8"/>
  <c r="C71" i="8"/>
  <c r="B72" i="8"/>
  <c r="I74" i="7" l="1"/>
  <c r="L73" i="7"/>
  <c r="K74" i="7"/>
  <c r="H75" i="7"/>
  <c r="Q38" i="7"/>
  <c r="T38" i="7" s="1"/>
  <c r="P53" i="7" s="1"/>
  <c r="M73" i="7"/>
  <c r="J74" i="7"/>
  <c r="A74" i="8"/>
  <c r="C72" i="8"/>
  <c r="B73" i="8"/>
  <c r="M74" i="7" l="1"/>
  <c r="J75" i="7"/>
  <c r="S38" i="7"/>
  <c r="V38" i="7" s="1"/>
  <c r="R53" i="7" s="1"/>
  <c r="D73" i="8"/>
  <c r="K75" i="7"/>
  <c r="H76" i="7"/>
  <c r="L74" i="7"/>
  <c r="I75" i="7"/>
  <c r="R38" i="7"/>
  <c r="U38" i="7" s="1"/>
  <c r="Q53" i="7" s="1"/>
  <c r="B74" i="8"/>
  <c r="C73" i="8"/>
  <c r="D74" i="8"/>
  <c r="A75" i="8"/>
  <c r="H77" i="7" l="1"/>
  <c r="K76" i="7"/>
  <c r="L75" i="7"/>
  <c r="I76" i="7"/>
  <c r="J76" i="7"/>
  <c r="M75" i="7"/>
  <c r="D75" i="8"/>
  <c r="C74" i="8"/>
  <c r="A76" i="8"/>
  <c r="B75" i="8"/>
  <c r="M76" i="7" l="1"/>
  <c r="J77" i="7"/>
  <c r="L76" i="7"/>
  <c r="I77" i="7"/>
  <c r="K77" i="7"/>
  <c r="H78" i="7"/>
  <c r="C75" i="8"/>
  <c r="A77" i="8"/>
  <c r="D76" i="8"/>
  <c r="B76" i="8"/>
  <c r="K78" i="7" l="1"/>
  <c r="H79" i="7"/>
  <c r="I78" i="7"/>
  <c r="L77" i="7"/>
  <c r="M77" i="7"/>
  <c r="J78" i="7"/>
  <c r="A78" i="8"/>
  <c r="B77" i="8"/>
  <c r="C76" i="8"/>
  <c r="M78" i="7" l="1"/>
  <c r="J79" i="7"/>
  <c r="L78" i="7"/>
  <c r="I79" i="7"/>
  <c r="K79" i="7"/>
  <c r="H80" i="7"/>
  <c r="D77" i="8"/>
  <c r="D78" i="8"/>
  <c r="B78" i="8"/>
  <c r="C77" i="8"/>
  <c r="A79" i="8"/>
  <c r="H81" i="7" l="1"/>
  <c r="K80" i="7"/>
  <c r="L79" i="7"/>
  <c r="I80" i="7"/>
  <c r="J80" i="7"/>
  <c r="M79" i="7"/>
  <c r="C78" i="8"/>
  <c r="B79" i="8"/>
  <c r="A80" i="8"/>
  <c r="M80" i="7" l="1"/>
  <c r="J81" i="7"/>
  <c r="L80" i="7"/>
  <c r="I81" i="7"/>
  <c r="D79" i="8"/>
  <c r="K81" i="7"/>
  <c r="H82" i="7"/>
  <c r="B80" i="8"/>
  <c r="A81" i="8"/>
  <c r="D80" i="8"/>
  <c r="C79" i="8"/>
  <c r="K82" i="7" l="1"/>
  <c r="H83" i="7"/>
  <c r="I82" i="7"/>
  <c r="L81" i="7"/>
  <c r="M81" i="7"/>
  <c r="J82" i="7"/>
  <c r="A82" i="8"/>
  <c r="D81" i="8"/>
  <c r="C80" i="8"/>
  <c r="B81" i="8"/>
  <c r="M82" i="7" l="1"/>
  <c r="J83" i="7"/>
  <c r="L82" i="7"/>
  <c r="I83" i="7"/>
  <c r="K83" i="7"/>
  <c r="H84" i="7"/>
  <c r="D82" i="8"/>
  <c r="C81" i="8"/>
  <c r="B82" i="8"/>
  <c r="A83" i="8"/>
  <c r="H85" i="7" l="1"/>
  <c r="K84" i="7"/>
  <c r="L83" i="7"/>
  <c r="I84" i="7"/>
  <c r="J84" i="7"/>
  <c r="M83" i="7"/>
  <c r="C82" i="8"/>
  <c r="B83" i="8"/>
  <c r="A84" i="8"/>
  <c r="M84" i="7" l="1"/>
  <c r="J85" i="7"/>
  <c r="L84" i="7"/>
  <c r="I85" i="7"/>
  <c r="D83" i="8"/>
  <c r="K85" i="7"/>
  <c r="H86" i="7"/>
  <c r="B84" i="8"/>
  <c r="A85" i="8"/>
  <c r="D84" i="8"/>
  <c r="C83" i="8"/>
  <c r="K86" i="7" l="1"/>
  <c r="H87" i="7"/>
  <c r="Q39" i="7"/>
  <c r="T39" i="7" s="1"/>
  <c r="P54" i="7" s="1"/>
  <c r="M85" i="7"/>
  <c r="J86" i="7"/>
  <c r="I86" i="7"/>
  <c r="L85" i="7"/>
  <c r="A86" i="8"/>
  <c r="D85" i="8"/>
  <c r="C84" i="8"/>
  <c r="B85" i="8"/>
  <c r="L86" i="7" l="1"/>
  <c r="I87" i="7"/>
  <c r="R39" i="7"/>
  <c r="U39" i="7" s="1"/>
  <c r="Q54" i="7" s="1"/>
  <c r="M86" i="7"/>
  <c r="J87" i="7"/>
  <c r="S39" i="7"/>
  <c r="V39" i="7" s="1"/>
  <c r="R54" i="7" s="1"/>
  <c r="K87" i="7"/>
  <c r="H88" i="7"/>
  <c r="D86" i="8"/>
  <c r="C85" i="8"/>
  <c r="B86" i="8"/>
  <c r="A87" i="8"/>
  <c r="H89" i="7" l="1"/>
  <c r="K88" i="7"/>
  <c r="J88" i="7"/>
  <c r="M87" i="7"/>
  <c r="L87" i="7"/>
  <c r="I88" i="7"/>
  <c r="B87" i="8"/>
  <c r="C86" i="8"/>
  <c r="A88" i="8"/>
  <c r="L88" i="7" l="1"/>
  <c r="I89" i="7"/>
  <c r="M88" i="7"/>
  <c r="J89" i="7"/>
  <c r="D87" i="8"/>
  <c r="K89" i="7"/>
  <c r="H90" i="7"/>
  <c r="Q25" i="7"/>
  <c r="T25" i="7" s="1"/>
  <c r="D88" i="8"/>
  <c r="A89" i="8"/>
  <c r="C87" i="8"/>
  <c r="B88" i="8"/>
  <c r="M89" i="7" l="1"/>
  <c r="J90" i="7"/>
  <c r="S25" i="7"/>
  <c r="K90" i="7"/>
  <c r="H91" i="7"/>
  <c r="I90" i="7"/>
  <c r="L89" i="7"/>
  <c r="R25" i="7"/>
  <c r="A90" i="8"/>
  <c r="C88" i="8"/>
  <c r="B89" i="8"/>
  <c r="D89" i="8"/>
  <c r="L90" i="7" l="1"/>
  <c r="I91" i="7"/>
  <c r="M90" i="7"/>
  <c r="J91" i="7"/>
  <c r="K91" i="7"/>
  <c r="H92" i="7"/>
  <c r="C89" i="8"/>
  <c r="B90" i="8"/>
  <c r="A91" i="8"/>
  <c r="H93" i="7" l="1"/>
  <c r="K92" i="7"/>
  <c r="L91" i="7"/>
  <c r="I92" i="7"/>
  <c r="J92" i="7"/>
  <c r="M91" i="7"/>
  <c r="D90" i="8"/>
  <c r="D91" i="8"/>
  <c r="B91" i="8"/>
  <c r="A92" i="8"/>
  <c r="C90" i="8"/>
  <c r="M92" i="7" l="1"/>
  <c r="J93" i="7"/>
  <c r="L92" i="7"/>
  <c r="I93" i="7"/>
  <c r="K93" i="7"/>
  <c r="H94" i="7"/>
  <c r="B92" i="8"/>
  <c r="A93" i="8"/>
  <c r="C91" i="8"/>
  <c r="D92" i="8"/>
  <c r="K94" i="7" l="1"/>
  <c r="H95" i="7"/>
  <c r="I94" i="7"/>
  <c r="L93" i="7"/>
  <c r="M93" i="7"/>
  <c r="J94" i="7"/>
  <c r="A94" i="8"/>
  <c r="C92" i="8"/>
  <c r="D93" i="8"/>
  <c r="B93" i="8"/>
  <c r="M94" i="7" l="1"/>
  <c r="J95" i="7"/>
  <c r="L94" i="7"/>
  <c r="I95" i="7"/>
  <c r="K95" i="7"/>
  <c r="H96" i="7"/>
  <c r="D94" i="8"/>
  <c r="C93" i="8"/>
  <c r="B94" i="8"/>
  <c r="A95" i="8"/>
  <c r="L95" i="7" l="1"/>
  <c r="I96" i="7"/>
  <c r="H97" i="7"/>
  <c r="K96" i="7"/>
  <c r="J96" i="7"/>
  <c r="M95" i="7"/>
  <c r="C94" i="8"/>
  <c r="B95" i="8"/>
  <c r="A96" i="8"/>
  <c r="M96" i="7" l="1"/>
  <c r="J97" i="7"/>
  <c r="K97" i="7"/>
  <c r="H98" i="7"/>
  <c r="D95" i="8"/>
  <c r="L96" i="7"/>
  <c r="I97" i="7"/>
  <c r="A97" i="8"/>
  <c r="B96" i="8"/>
  <c r="D96" i="8"/>
  <c r="C95" i="8"/>
  <c r="I98" i="7" l="1"/>
  <c r="L97" i="7"/>
  <c r="K98" i="7"/>
  <c r="H99" i="7"/>
  <c r="Q40" i="7"/>
  <c r="T40" i="7" s="1"/>
  <c r="P55" i="7" s="1"/>
  <c r="M97" i="7"/>
  <c r="J98" i="7"/>
  <c r="D97" i="8"/>
  <c r="B97" i="8"/>
  <c r="C96" i="8"/>
  <c r="A98" i="8"/>
  <c r="M98" i="7" l="1"/>
  <c r="J99" i="7"/>
  <c r="S40" i="7"/>
  <c r="V40" i="7" s="1"/>
  <c r="R55" i="7" s="1"/>
  <c r="K99" i="7"/>
  <c r="H100" i="7"/>
  <c r="L98" i="7"/>
  <c r="I99" i="7"/>
  <c r="R40" i="7"/>
  <c r="U40" i="7" s="1"/>
  <c r="Q55" i="7" s="1"/>
  <c r="C97" i="8"/>
  <c r="B98" i="8"/>
  <c r="A99" i="8"/>
  <c r="D98" i="8"/>
  <c r="H101" i="7" l="1"/>
  <c r="K100" i="7"/>
  <c r="J100" i="7"/>
  <c r="M99" i="7"/>
  <c r="L99" i="7"/>
  <c r="I100" i="7"/>
  <c r="A100" i="8"/>
  <c r="B99" i="8"/>
  <c r="C98" i="8"/>
  <c r="L100" i="7" l="1"/>
  <c r="I101" i="7"/>
  <c r="M100" i="7"/>
  <c r="J101" i="7"/>
  <c r="D99" i="8"/>
  <c r="K101" i="7"/>
  <c r="H102" i="7"/>
  <c r="C99" i="8"/>
  <c r="B100" i="8"/>
  <c r="A101" i="8"/>
  <c r="K102" i="7" l="1"/>
  <c r="H103" i="7"/>
  <c r="M101" i="7"/>
  <c r="J102" i="7"/>
  <c r="D100" i="8"/>
  <c r="I102" i="7"/>
  <c r="L101" i="7"/>
  <c r="D101" i="8"/>
  <c r="B101" i="8"/>
  <c r="A102" i="8"/>
  <c r="C100" i="8"/>
  <c r="L102" i="7" l="1"/>
  <c r="I103" i="7"/>
  <c r="M102" i="7"/>
  <c r="J103" i="7"/>
  <c r="K103" i="7"/>
  <c r="H104" i="7"/>
  <c r="A103" i="8"/>
  <c r="B102" i="8"/>
  <c r="C101" i="8"/>
  <c r="D102" i="8"/>
  <c r="J104" i="7" l="1"/>
  <c r="M103" i="7"/>
  <c r="H105" i="7"/>
  <c r="K104" i="7"/>
  <c r="L103" i="7"/>
  <c r="I104" i="7"/>
  <c r="B103" i="8"/>
  <c r="C102" i="8"/>
  <c r="D103" i="8"/>
  <c r="A104" i="8"/>
  <c r="L104" i="7" l="1"/>
  <c r="I105" i="7"/>
  <c r="K105" i="7"/>
  <c r="H106" i="7"/>
  <c r="M104" i="7"/>
  <c r="J105" i="7"/>
  <c r="D104" i="8"/>
  <c r="C103" i="8"/>
  <c r="A105" i="8"/>
  <c r="B104" i="8"/>
  <c r="M105" i="7" l="1"/>
  <c r="J106" i="7"/>
  <c r="K106" i="7"/>
  <c r="H107" i="7"/>
  <c r="I106" i="7"/>
  <c r="L105" i="7"/>
  <c r="A106" i="8"/>
  <c r="C104" i="8"/>
  <c r="B105" i="8"/>
  <c r="D105" i="8"/>
  <c r="L106" i="7" l="1"/>
  <c r="I107" i="7"/>
  <c r="K107" i="7"/>
  <c r="H108" i="7"/>
  <c r="M106" i="7"/>
  <c r="J107" i="7"/>
  <c r="B106" i="8"/>
  <c r="C105" i="8"/>
  <c r="D106" i="8"/>
  <c r="A107" i="8"/>
  <c r="J108" i="7" l="1"/>
  <c r="M107" i="7"/>
  <c r="H109" i="7"/>
  <c r="K108" i="7"/>
  <c r="L107" i="7"/>
  <c r="I108" i="7"/>
  <c r="D107" i="8"/>
  <c r="C106" i="8"/>
  <c r="A108" i="8"/>
  <c r="B107" i="8"/>
  <c r="L108" i="7" l="1"/>
  <c r="I109" i="7"/>
  <c r="K109" i="7"/>
  <c r="H110" i="7"/>
  <c r="M108" i="7"/>
  <c r="J109" i="7"/>
  <c r="B108" i="8"/>
  <c r="C107" i="8"/>
  <c r="A109" i="8"/>
  <c r="M109" i="7" l="1"/>
  <c r="J110" i="7"/>
  <c r="K110" i="7"/>
  <c r="H111" i="7"/>
  <c r="Q41" i="7"/>
  <c r="T41" i="7" s="1"/>
  <c r="P56" i="7" s="1"/>
  <c r="D108" i="8"/>
  <c r="I110" i="7"/>
  <c r="L109" i="7"/>
  <c r="C108" i="8"/>
  <c r="A110" i="8"/>
  <c r="D109" i="8"/>
  <c r="B109" i="8"/>
  <c r="L110" i="7" l="1"/>
  <c r="I111" i="7"/>
  <c r="R41" i="7"/>
  <c r="U41" i="7" s="1"/>
  <c r="Q56" i="7" s="1"/>
  <c r="K111" i="7"/>
  <c r="H112" i="7"/>
  <c r="M110" i="7"/>
  <c r="J111" i="7"/>
  <c r="S41" i="7"/>
  <c r="V41" i="7" s="1"/>
  <c r="R56" i="7" s="1"/>
  <c r="A111" i="8"/>
  <c r="B110" i="8"/>
  <c r="C109" i="8"/>
  <c r="H113" i="7" l="1"/>
  <c r="K112" i="7"/>
  <c r="J112" i="7"/>
  <c r="M111" i="7"/>
  <c r="D110" i="8"/>
  <c r="L111" i="7"/>
  <c r="I112" i="7"/>
  <c r="B111" i="8"/>
  <c r="C110" i="8"/>
  <c r="A112" i="8"/>
  <c r="L112" i="7" l="1"/>
  <c r="I113" i="7"/>
  <c r="M112" i="7"/>
  <c r="J113" i="7"/>
  <c r="D111" i="8"/>
  <c r="K113" i="7"/>
  <c r="H114" i="7"/>
  <c r="Q24" i="7"/>
  <c r="T24" i="7" s="1"/>
  <c r="D112" i="8"/>
  <c r="C111" i="8"/>
  <c r="A113" i="8"/>
  <c r="B112" i="8"/>
  <c r="K114" i="7" l="1"/>
  <c r="H115" i="7"/>
  <c r="M113" i="7"/>
  <c r="J114" i="7"/>
  <c r="S24" i="7"/>
  <c r="I114" i="7"/>
  <c r="L113" i="7"/>
  <c r="R24" i="7"/>
  <c r="C112" i="8"/>
  <c r="A114" i="8"/>
  <c r="B113" i="8"/>
  <c r="M114" i="7" l="1"/>
  <c r="J115" i="7"/>
  <c r="L114" i="7"/>
  <c r="I115" i="7"/>
  <c r="D113" i="8"/>
  <c r="K115" i="7"/>
  <c r="H116" i="7"/>
  <c r="A115" i="8"/>
  <c r="B114" i="8"/>
  <c r="D114" i="8"/>
  <c r="C113" i="8"/>
  <c r="H117" i="7" l="1"/>
  <c r="K116" i="7"/>
  <c r="L115" i="7"/>
  <c r="I116" i="7"/>
  <c r="J116" i="7"/>
  <c r="M115" i="7"/>
  <c r="D115" i="8"/>
  <c r="B115" i="8"/>
  <c r="C114" i="8"/>
  <c r="A116" i="8"/>
  <c r="M116" i="7" l="1"/>
  <c r="J117" i="7"/>
  <c r="L116" i="7"/>
  <c r="I117" i="7"/>
  <c r="K117" i="7"/>
  <c r="H118" i="7"/>
  <c r="C115" i="8"/>
  <c r="B116" i="8"/>
  <c r="A117" i="8"/>
  <c r="D116" i="8"/>
  <c r="K118" i="7" l="1"/>
  <c r="H119" i="7"/>
  <c r="I118" i="7"/>
  <c r="L117" i="7"/>
  <c r="M117" i="7"/>
  <c r="J118" i="7"/>
  <c r="B117" i="8"/>
  <c r="A118" i="8"/>
  <c r="D117" i="8"/>
  <c r="C116" i="8"/>
  <c r="M118" i="7" l="1"/>
  <c r="J119" i="7"/>
  <c r="L118" i="7"/>
  <c r="I119" i="7"/>
  <c r="K119" i="7"/>
  <c r="H120" i="7"/>
  <c r="D118" i="8"/>
  <c r="A119" i="8"/>
  <c r="C117" i="8"/>
  <c r="B118" i="8"/>
  <c r="H121" i="7" l="1"/>
  <c r="K120" i="7"/>
  <c r="L119" i="7"/>
  <c r="I120" i="7"/>
  <c r="J120" i="7"/>
  <c r="M119" i="7"/>
  <c r="B119" i="8"/>
  <c r="C118" i="8"/>
  <c r="A120" i="8"/>
  <c r="M120" i="7" l="1"/>
  <c r="J121" i="7"/>
  <c r="L120" i="7"/>
  <c r="I121" i="7"/>
  <c r="D119" i="8"/>
  <c r="K121" i="7"/>
  <c r="H122" i="7"/>
  <c r="D120" i="8"/>
  <c r="A121" i="8"/>
  <c r="C119" i="8"/>
  <c r="B120" i="8"/>
  <c r="K122" i="7" l="1"/>
  <c r="H123" i="7"/>
  <c r="Q42" i="7"/>
  <c r="I122" i="7"/>
  <c r="L121" i="7"/>
  <c r="M121" i="7"/>
  <c r="J122" i="7"/>
  <c r="A122" i="8"/>
  <c r="C120" i="8"/>
  <c r="B121" i="8"/>
  <c r="M122" i="7" l="1"/>
  <c r="J123" i="7"/>
  <c r="S42" i="7"/>
  <c r="V42" i="7" s="1"/>
  <c r="R57" i="7" s="1"/>
  <c r="L122" i="7"/>
  <c r="I123" i="7"/>
  <c r="R42" i="7"/>
  <c r="U42" i="7" s="1"/>
  <c r="Q57" i="7" s="1"/>
  <c r="T42" i="7"/>
  <c r="P57" i="7" s="1"/>
  <c r="T43" i="7"/>
  <c r="D121" i="8"/>
  <c r="K123" i="7"/>
  <c r="H124" i="7"/>
  <c r="C121" i="8"/>
  <c r="B122" i="8"/>
  <c r="D122" i="8"/>
  <c r="A123" i="8"/>
  <c r="P58" i="7" l="1"/>
  <c r="P63" i="7"/>
  <c r="L123" i="7"/>
  <c r="I124" i="7"/>
  <c r="J124" i="7"/>
  <c r="M123" i="7"/>
  <c r="H125" i="7"/>
  <c r="K124" i="7"/>
  <c r="B123" i="8"/>
  <c r="A124" i="8"/>
  <c r="C122" i="8"/>
  <c r="L124" i="7" l="1"/>
  <c r="I125" i="7"/>
  <c r="K125" i="7"/>
  <c r="H126" i="7"/>
  <c r="M124" i="7"/>
  <c r="J125" i="7"/>
  <c r="D123" i="8"/>
  <c r="A125" i="8"/>
  <c r="B124" i="8"/>
  <c r="C123" i="8"/>
  <c r="M125" i="7" l="1"/>
  <c r="J126" i="7"/>
  <c r="K126" i="7"/>
  <c r="H127" i="7"/>
  <c r="D124" i="8"/>
  <c r="I126" i="7"/>
  <c r="L125" i="7"/>
  <c r="B125" i="8"/>
  <c r="C124" i="8"/>
  <c r="D125" i="8"/>
  <c r="A126" i="8"/>
  <c r="K127" i="7" l="1"/>
  <c r="H128" i="7"/>
  <c r="L126" i="7"/>
  <c r="I127" i="7"/>
  <c r="M126" i="7"/>
  <c r="J127" i="7"/>
  <c r="D126" i="8"/>
  <c r="C125" i="8"/>
  <c r="A127" i="8"/>
  <c r="B126" i="8"/>
  <c r="J128" i="7" l="1"/>
  <c r="M127" i="7"/>
  <c r="L127" i="7"/>
  <c r="I128" i="7"/>
  <c r="G129" i="7"/>
  <c r="K128" i="7"/>
  <c r="K142" i="7"/>
  <c r="K138" i="7"/>
  <c r="K131" i="7"/>
  <c r="K141" i="7"/>
  <c r="K137" i="7"/>
  <c r="K143" i="7"/>
  <c r="K135" i="7"/>
  <c r="K130" i="7"/>
  <c r="K129" i="7"/>
  <c r="K145" i="7"/>
  <c r="K136" i="7"/>
  <c r="K148" i="7"/>
  <c r="K140" i="7"/>
  <c r="K134" i="7"/>
  <c r="K132" i="7"/>
  <c r="K144" i="7"/>
  <c r="K133" i="7"/>
  <c r="K147" i="7"/>
  <c r="K139" i="7"/>
  <c r="K149" i="7"/>
  <c r="K146" i="7"/>
  <c r="B127" i="8"/>
  <c r="A128" i="8"/>
  <c r="C126" i="8"/>
  <c r="D127" i="8"/>
  <c r="Q15" i="7" l="1"/>
  <c r="Q16" i="7" s="1"/>
  <c r="Q13" i="7"/>
  <c r="Q7" i="7"/>
  <c r="Q14" i="7" s="1"/>
  <c r="Q12" i="7"/>
  <c r="Q8" i="7"/>
  <c r="I129" i="7"/>
  <c r="L128" i="7"/>
  <c r="Q17" i="7"/>
  <c r="M128" i="7"/>
  <c r="J129" i="7"/>
  <c r="C127" i="8"/>
  <c r="A129" i="8"/>
  <c r="L129" i="7" l="1"/>
  <c r="I130" i="7"/>
  <c r="J130" i="7"/>
  <c r="M129" i="7"/>
  <c r="D128" i="8"/>
  <c r="A130" i="8"/>
  <c r="C128" i="8"/>
  <c r="D129" i="8"/>
  <c r="M130" i="7" l="1"/>
  <c r="J131" i="7"/>
  <c r="I131" i="7"/>
  <c r="L130" i="7"/>
  <c r="D130" i="8"/>
  <c r="C129" i="8"/>
  <c r="A131" i="8"/>
  <c r="L131" i="7" l="1"/>
  <c r="I132" i="7"/>
  <c r="M131" i="7"/>
  <c r="J132" i="7"/>
  <c r="A132" i="8"/>
  <c r="C130" i="8"/>
  <c r="D131" i="8"/>
  <c r="M132" i="7" l="1"/>
  <c r="J133" i="7"/>
  <c r="L132" i="7"/>
  <c r="I133" i="7"/>
  <c r="C131" i="8"/>
  <c r="D132" i="8"/>
  <c r="A133" i="8"/>
  <c r="L133" i="7" l="1"/>
  <c r="I134" i="7"/>
  <c r="M133" i="7"/>
  <c r="J134" i="7"/>
  <c r="A134" i="8"/>
  <c r="D133" i="8"/>
  <c r="C132" i="8"/>
  <c r="J135" i="7" l="1"/>
  <c r="M134" i="7"/>
  <c r="S43" i="7"/>
  <c r="V43" i="7" s="1"/>
  <c r="R58" i="7" s="1"/>
  <c r="L134" i="7"/>
  <c r="I135" i="7"/>
  <c r="R43" i="7"/>
  <c r="U43" i="7" s="1"/>
  <c r="Q58" i="7" s="1"/>
  <c r="C133" i="8"/>
  <c r="D134" i="8"/>
  <c r="A135" i="8"/>
  <c r="I136" i="7" l="1"/>
  <c r="L135" i="7"/>
  <c r="J136" i="7"/>
  <c r="M135" i="7"/>
  <c r="D135" i="8"/>
  <c r="A136" i="8"/>
  <c r="C134" i="8"/>
  <c r="M136" i="7" l="1"/>
  <c r="J137" i="7"/>
  <c r="I137" i="7"/>
  <c r="L136" i="7"/>
  <c r="A137" i="8"/>
  <c r="C135" i="8"/>
  <c r="D136" i="8"/>
  <c r="L137" i="7" l="1"/>
  <c r="I138" i="7"/>
  <c r="R23" i="7"/>
  <c r="J138" i="7"/>
  <c r="M137" i="7"/>
  <c r="S23" i="7"/>
  <c r="D137" i="8"/>
  <c r="C136" i="8"/>
  <c r="A138" i="8"/>
  <c r="M138" i="7" l="1"/>
  <c r="J139" i="7"/>
  <c r="I139" i="7"/>
  <c r="L138" i="7"/>
  <c r="A139" i="8"/>
  <c r="C137" i="8"/>
  <c r="D138" i="8"/>
  <c r="L139" i="7" l="1"/>
  <c r="I140" i="7"/>
  <c r="M139" i="7"/>
  <c r="J140" i="7"/>
  <c r="C138" i="8"/>
  <c r="D139" i="8"/>
  <c r="A140" i="8"/>
  <c r="M140" i="7" l="1"/>
  <c r="J141" i="7"/>
  <c r="L140" i="7"/>
  <c r="I141" i="7"/>
  <c r="A141" i="8"/>
  <c r="D140" i="8"/>
  <c r="C139" i="8"/>
  <c r="L141" i="7" l="1"/>
  <c r="I142" i="7"/>
  <c r="M141" i="7"/>
  <c r="J142" i="7"/>
  <c r="D141" i="8"/>
  <c r="C140" i="8"/>
  <c r="A142" i="8"/>
  <c r="J143" i="7" l="1"/>
  <c r="M142" i="7"/>
  <c r="L142" i="7"/>
  <c r="I143" i="7"/>
  <c r="C141" i="8"/>
  <c r="A143" i="8"/>
  <c r="D142" i="8"/>
  <c r="I144" i="7" l="1"/>
  <c r="L143" i="7"/>
  <c r="J144" i="7"/>
  <c r="M143" i="7"/>
  <c r="D143" i="8"/>
  <c r="A144" i="8"/>
  <c r="C142" i="8"/>
  <c r="M144" i="7" l="1"/>
  <c r="J145" i="7"/>
  <c r="I145" i="7"/>
  <c r="L144" i="7"/>
  <c r="C143" i="8"/>
  <c r="A145" i="8"/>
  <c r="D144" i="8"/>
  <c r="L145" i="7" l="1"/>
  <c r="I146" i="7"/>
  <c r="M145" i="7"/>
  <c r="J146" i="7"/>
  <c r="D145" i="8"/>
  <c r="A146" i="8"/>
  <c r="C144" i="8"/>
  <c r="M146" i="7" l="1"/>
  <c r="J147" i="7"/>
  <c r="S21" i="7"/>
  <c r="S22" i="7"/>
  <c r="S44" i="7"/>
  <c r="V44" i="7" s="1"/>
  <c r="R59" i="7" s="1"/>
  <c r="L146" i="7"/>
  <c r="I147" i="7"/>
  <c r="R44" i="7"/>
  <c r="U44" i="7" s="1"/>
  <c r="Q59" i="7" s="1"/>
  <c r="R22" i="7"/>
  <c r="R21" i="7"/>
  <c r="C145" i="8"/>
  <c r="A147" i="8"/>
  <c r="D146" i="8"/>
  <c r="L147" i="7" l="1"/>
  <c r="I148" i="7"/>
  <c r="M147" i="7"/>
  <c r="J148" i="7"/>
  <c r="D147" i="8"/>
  <c r="A148" i="8"/>
  <c r="C11" i="9"/>
  <c r="C6" i="9"/>
  <c r="C12" i="9"/>
  <c r="C8" i="9"/>
  <c r="B11" i="9"/>
  <c r="C13" i="9"/>
  <c r="C3" i="9"/>
  <c r="B12" i="9"/>
  <c r="B7" i="9"/>
  <c r="B3" i="9"/>
  <c r="B14" i="9"/>
  <c r="B9" i="9"/>
  <c r="C9" i="9"/>
  <c r="C146" i="8"/>
  <c r="M148" i="7" l="1"/>
  <c r="J149" i="7"/>
  <c r="L148" i="7"/>
  <c r="I149" i="7"/>
  <c r="B2" i="9"/>
  <c r="B6" i="9"/>
  <c r="B10" i="9"/>
  <c r="C2" i="9"/>
  <c r="C7" i="9"/>
  <c r="B13" i="9"/>
  <c r="C147" i="8"/>
  <c r="B8" i="9"/>
  <c r="B4" i="9"/>
  <c r="B5" i="9"/>
  <c r="C4" i="9"/>
  <c r="C5" i="9"/>
  <c r="D148" i="8"/>
  <c r="C10" i="9"/>
  <c r="L149" i="7" l="1"/>
  <c r="R17" i="7" s="1"/>
  <c r="R29" i="7"/>
  <c r="R45" i="7"/>
  <c r="U45" i="7" s="1"/>
  <c r="M149" i="7"/>
  <c r="S17" i="7" s="1"/>
  <c r="S29" i="7"/>
  <c r="S45" i="7"/>
  <c r="V45" i="7" s="1"/>
  <c r="R60" i="7" s="1"/>
  <c r="C148" i="8"/>
  <c r="V27" i="7" l="1"/>
  <c r="S10" i="7" s="1"/>
  <c r="V21" i="7"/>
  <c r="V25" i="7"/>
  <c r="V24" i="7"/>
  <c r="V22" i="7"/>
  <c r="V23" i="7"/>
  <c r="S9" i="7"/>
  <c r="V26" i="7"/>
  <c r="Q60" i="7"/>
  <c r="Q63" i="7"/>
  <c r="R63" i="7"/>
  <c r="U22" i="7"/>
  <c r="U27" i="7"/>
  <c r="R10" i="7" s="1"/>
  <c r="U24" i="7"/>
  <c r="U23" i="7"/>
  <c r="R9" i="7"/>
  <c r="U26" i="7"/>
  <c r="U21" i="7"/>
  <c r="U25" i="7"/>
  <c r="C14" i="9"/>
  <c r="R14" i="7" l="1"/>
  <c r="Q11" i="7"/>
  <c r="S14" i="7"/>
  <c r="S11" i="7"/>
</calcChain>
</file>

<file path=xl/sharedStrings.xml><?xml version="1.0" encoding="utf-8"?>
<sst xmlns="http://schemas.openxmlformats.org/spreadsheetml/2006/main" count="206" uniqueCount="108">
  <si>
    <t>Inception*</t>
  </si>
  <si>
    <t>3 Years</t>
  </si>
  <si>
    <t>1 Year</t>
  </si>
  <si>
    <t>Current</t>
  </si>
  <si>
    <t>Class A</t>
  </si>
  <si>
    <t>YTD</t>
  </si>
  <si>
    <t xml:space="preserve">PERFORMANCE SUMMARY </t>
  </si>
  <si>
    <t>PAGE 1</t>
  </si>
  <si>
    <t>PERFORMANCE SUMMARY GRAPH</t>
  </si>
  <si>
    <t>Growth of $10,000 Chart</t>
  </si>
  <si>
    <t>Class A w/ Load</t>
  </si>
  <si>
    <t>Class C</t>
  </si>
  <si>
    <t>cut &amp; paste to fact sheet</t>
  </si>
  <si>
    <t>Date</t>
  </si>
  <si>
    <t>CURRENT</t>
  </si>
  <si>
    <t>Risk Free Rate:</t>
  </si>
  <si>
    <t>Months:</t>
  </si>
  <si>
    <t>Standard Deviation:</t>
  </si>
  <si>
    <t>Class I</t>
  </si>
  <si>
    <t>Beta:</t>
  </si>
  <si>
    <t>Cumulative Return</t>
  </si>
  <si>
    <t>Ann. Inception</t>
  </si>
  <si>
    <t>Alpha:</t>
  </si>
  <si>
    <t>R-squared:</t>
  </si>
  <si>
    <t>Sharpe Ratio:</t>
  </si>
  <si>
    <t># positive months</t>
  </si>
  <si>
    <t>% positive months</t>
  </si>
  <si>
    <t>max DD</t>
  </si>
  <si>
    <t>Growth of 10K</t>
  </si>
  <si>
    <t>Drawdown</t>
  </si>
  <si>
    <t>QTD</t>
  </si>
  <si>
    <t>Performance &amp; Risk Statistics</t>
  </si>
  <si>
    <t>5 Years</t>
  </si>
  <si>
    <t>Since A &amp; C Inception</t>
  </si>
  <si>
    <t>% Positive Years</t>
  </si>
  <si>
    <t>Barclays Agg</t>
  </si>
  <si>
    <t>BB US MBS Index</t>
  </si>
  <si>
    <t>LUMSTRUU INDEX</t>
  </si>
  <si>
    <t>RFXIX</t>
  </si>
  <si>
    <t>2009 YTD</t>
  </si>
  <si>
    <t>AGG</t>
  </si>
  <si>
    <t>BB MBS</t>
  </si>
  <si>
    <t>10 Years</t>
  </si>
  <si>
    <t>Barclays US Agg TR Index</t>
  </si>
  <si>
    <t>Bloomberg MBS TR Index</t>
  </si>
  <si>
    <t>Correlation</t>
  </si>
  <si>
    <t>Agg</t>
  </si>
  <si>
    <t>Standard Deviation</t>
  </si>
  <si>
    <t>Annualized Return</t>
  </si>
  <si>
    <t>Sharpe Ratio</t>
  </si>
  <si>
    <t>% of Positive Months</t>
  </si>
  <si>
    <t>Maximum Drawdown</t>
  </si>
  <si>
    <r>
      <t xml:space="preserve">Alpha </t>
    </r>
    <r>
      <rPr>
        <i/>
        <sz val="6.5"/>
        <color rgb="FF000000"/>
        <rFont val="Trade Gothic LT Std"/>
        <family val="3"/>
      </rPr>
      <t>(vs. Agg)</t>
    </r>
  </si>
  <si>
    <r>
      <t xml:space="preserve">Beta </t>
    </r>
    <r>
      <rPr>
        <i/>
        <sz val="6.5"/>
        <color rgb="FF000000"/>
        <rFont val="Trade Gothic LT Std"/>
        <family val="3"/>
      </rPr>
      <t>(vs. Agg)</t>
    </r>
  </si>
  <si>
    <r>
      <t xml:space="preserve">Correlation </t>
    </r>
    <r>
      <rPr>
        <i/>
        <sz val="6.5"/>
        <color rgb="FF000000"/>
        <rFont val="Trade Gothic LT Std"/>
        <family val="3"/>
      </rPr>
      <t>(vs. Agg)</t>
    </r>
  </si>
  <si>
    <t>-</t>
  </si>
  <si>
    <t>Special Situations Target Allocation</t>
  </si>
  <si>
    <t>Litigation</t>
  </si>
  <si>
    <t>Data from ESM</t>
  </si>
  <si>
    <t>Structural &amp; Excessive Yield</t>
  </si>
  <si>
    <t>Core Income Holdings</t>
  </si>
  <si>
    <t>PAGE 2</t>
  </si>
  <si>
    <t>RFXIX NAV</t>
  </si>
  <si>
    <t>Key Statistics</t>
  </si>
  <si>
    <t>Portfolio Duration</t>
  </si>
  <si>
    <t>Last Distribution Amount</t>
  </si>
  <si>
    <t>Last Distribution Reinvest</t>
  </si>
  <si>
    <t>Last Distribution Date</t>
  </si>
  <si>
    <t>Barclays US Agg</t>
  </si>
  <si>
    <t>Bloomberg MBS Index</t>
  </si>
  <si>
    <t>Year</t>
  </si>
  <si>
    <t>ID</t>
  </si>
  <si>
    <t>Share Class</t>
  </si>
  <si>
    <t>Label</t>
  </si>
  <si>
    <t>Barclays US Agg TR</t>
  </si>
  <si>
    <t>Bloomberg MBS TR</t>
  </si>
  <si>
    <t>Value</t>
  </si>
  <si>
    <t>Monthley Distribution (Class I):</t>
  </si>
  <si>
    <t>Portfolio Duration:</t>
  </si>
  <si>
    <t>Reinvest NAV (Class I):</t>
  </si>
  <si>
    <t>Distribution Date:</t>
  </si>
  <si>
    <t>RFXAX</t>
  </si>
  <si>
    <t>RFXAX w/ Load</t>
  </si>
  <si>
    <t>Confirms with Ultimus</t>
  </si>
  <si>
    <t>HYPOTHETICAL GROWTH OF $10,000</t>
  </si>
  <si>
    <t>Rolling 12mos</t>
  </si>
  <si>
    <t>TICKER</t>
  </si>
  <si>
    <t>INCEPTION</t>
  </si>
  <si>
    <t>Cumulative</t>
  </si>
  <si>
    <t>Annualized</t>
  </si>
  <si>
    <t>Number of 12-Month Periods</t>
  </si>
  <si>
    <t>Average 12-Month Annualized Return</t>
  </si>
  <si>
    <t>Best 12-Month Annualized Return</t>
  </si>
  <si>
    <t>Worst 12-Month Annualized Return</t>
  </si>
  <si>
    <t>Standard Deviation of 12-Month Periods</t>
  </si>
  <si>
    <t>Profitable Periods (%)</t>
  </si>
  <si>
    <t>Average Profitable Period Return (Annualized)</t>
  </si>
  <si>
    <t>Unprofitable Periods (%)</t>
  </si>
  <si>
    <t>Average Unprofitable Period Return (Annualized)</t>
  </si>
  <si>
    <t>Excluding 2009 &amp; 2010 Returns</t>
  </si>
  <si>
    <t>Rolling 36mos</t>
  </si>
  <si>
    <t>Number of 36-Month Periods</t>
  </si>
  <si>
    <t>Average 36-Month Annualized Return</t>
  </si>
  <si>
    <t>Best 36-Month Annualized Return</t>
  </si>
  <si>
    <t>Worst 36-Month Annualized Return</t>
  </si>
  <si>
    <t>Standard Deviation of 36-Month Periods</t>
  </si>
  <si>
    <t>2021 YTD</t>
  </si>
  <si>
    <t>*Inception: 02/01/2009. The performance shown prior to July 17, 2019 is that of the Predecessor Fund, which reflects all of the Predecessor Fund's actual fees and expenses adjusted to include any fees of each share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</si>
</sst>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_(* \(#,##0.00\);_(* &quot;-&quot;??_);_(@_)"/>
    <numFmt numFmtId="164" formatCode="_-&quot;$&quot;* #,##0.00_-;\-&quot;$&quot;* #,##0.00_-;_-&quot;$&quot;* &quot;-&quot;??_-;_-@_-"/>
    <numFmt numFmtId="165" formatCode="_-* #,##0.00_-;\-* #,##0.00_-;_-* &quot;-&quot;??_-;_-@_-"/>
    <numFmt numFmtId="166" formatCode="_-&quot;$&quot;* #,##0_-;\-&quot;$&quot;* #,##0_-;_-&quot;$&quot;* &quot;-&quot;??_-;_-@_-"/>
    <numFmt numFmtId="167" formatCode="0.0%"/>
    <numFmt numFmtId="168" formatCode="_-* #,##0_-;\-* #,##0_-;_-* &quot;-&quot;??_-;_-@_-"/>
    <numFmt numFmtId="169" formatCode="0.0000%"/>
    <numFmt numFmtId="170" formatCode="[$-10409]#,##0.00;\(#,##0.00\)"/>
    <numFmt numFmtId="171" formatCode="_(* #,##0_);_(* \(#,##0\);_(* &quot;-&quot;??_);_(@_)"/>
    <numFmt numFmtId="172" formatCode="0.000"/>
    <numFmt numFmtId="173" formatCode="0.0000"/>
    <numFmt numFmtId="174" formatCode="_-&quot;$&quot;* #,##0.0000_-;\-&quot;$&quot;* #,##0.0000_-;_-&quot;$&quot;* &quot;-&quot;??_-;_-@_-"/>
    <numFmt numFmtId="175" formatCode="_-* #,##0.0000_-;\-* #,##0.0000_-;_-* &quot;-&quot;??_-;_-@_-"/>
    <numFmt numFmtId="176" formatCode="m/dd/yy;@"/>
    <numFmt numFmtId="177" formatCode="&quot;$&quot;#,##0"/>
  </numFmts>
  <fonts count="37">
    <font>
      <sz val="11"/>
      <color theme="1"/>
      <name val="Calibri"/>
      <family val="2"/>
      <scheme val="minor"/>
    </font>
    <font>
      <sz val="11"/>
      <color theme="1"/>
      <name val="Calibri"/>
      <family val="2"/>
      <scheme val="minor"/>
    </font>
    <font>
      <b/>
      <sz val="9"/>
      <color theme="1"/>
      <name val="Calibri"/>
      <family val="2"/>
      <scheme val="minor"/>
    </font>
    <font>
      <sz val="8"/>
      <color theme="1"/>
      <name val="Calibri"/>
      <family val="2"/>
      <scheme val="minor"/>
    </font>
    <font>
      <sz val="8"/>
      <name val="Arial"/>
      <family val="2"/>
    </font>
    <font>
      <sz val="8"/>
      <color rgb="FF000000"/>
      <name val="Source Sans Pro Light"/>
      <family val="2"/>
    </font>
    <font>
      <sz val="7.5"/>
      <color rgb="FF000000"/>
      <name val="Trade Gothic LT Std Light"/>
      <family val="3"/>
    </font>
    <font>
      <b/>
      <sz val="7"/>
      <color rgb="FF000000"/>
      <name val="Helvetica LT Std"/>
      <family val="2"/>
    </font>
    <font>
      <b/>
      <sz val="8"/>
      <color rgb="FF025C78"/>
      <name val="Proxima Nova Rg"/>
      <family val="3"/>
    </font>
    <font>
      <sz val="8"/>
      <color rgb="FF000000"/>
      <name val="Helvetica LT Std Light"/>
      <family val="2"/>
    </font>
    <font>
      <b/>
      <sz val="8"/>
      <color rgb="FF000000"/>
      <name val="Calibri"/>
      <family val="2"/>
      <scheme val="minor"/>
    </font>
    <font>
      <sz val="9"/>
      <color rgb="FF000000"/>
      <name val="Source Sans Pro Light"/>
      <family val="2"/>
    </font>
    <font>
      <b/>
      <sz val="8"/>
      <color rgb="FFFF0000"/>
      <name val="Calibri"/>
      <family val="2"/>
      <scheme val="minor"/>
    </font>
    <font>
      <sz val="8"/>
      <color theme="1"/>
      <name val="Proxima Nova Cn Lt"/>
      <family val="3"/>
    </font>
    <font>
      <sz val="11"/>
      <color rgb="FFFF0000"/>
      <name val="Calibri"/>
      <family val="2"/>
      <scheme val="minor"/>
    </font>
    <font>
      <sz val="10"/>
      <name val="Arial"/>
      <family val="2"/>
    </font>
    <font>
      <sz val="12"/>
      <color rgb="FFFFFF00"/>
      <name val="Calibri"/>
      <family val="2"/>
      <scheme val="minor"/>
    </font>
    <font>
      <b/>
      <sz val="12"/>
      <color rgb="FFFFFF00"/>
      <name val="Calibri"/>
      <family val="2"/>
      <scheme val="minor"/>
    </font>
    <font>
      <b/>
      <sz val="11"/>
      <color theme="1"/>
      <name val="Calibri"/>
      <family val="2"/>
      <scheme val="minor"/>
    </font>
    <font>
      <b/>
      <sz val="8"/>
      <color theme="1"/>
      <name val="Arial"/>
      <family val="2"/>
    </font>
    <font>
      <b/>
      <sz val="9"/>
      <color theme="0"/>
      <name val="Arial"/>
      <family val="2"/>
    </font>
    <font>
      <sz val="8"/>
      <color rgb="FF000000"/>
      <name val="Trade Gothic LT Std"/>
      <family val="3"/>
    </font>
    <font>
      <sz val="7.5"/>
      <color rgb="FF000000"/>
      <name val="Trade Gothic LT Std"/>
      <family val="3"/>
    </font>
    <font>
      <i/>
      <sz val="6.5"/>
      <color rgb="FF000000"/>
      <name val="Trade Gothic LT Std"/>
      <family val="3"/>
    </font>
    <font>
      <sz val="8"/>
      <color rgb="FFFF0000"/>
      <name val="Calibri"/>
      <family val="2"/>
      <scheme val="minor"/>
    </font>
    <font>
      <sz val="7.5"/>
      <name val="Trade Gothic LT Std Light"/>
      <family val="3"/>
    </font>
    <font>
      <sz val="8"/>
      <color theme="1"/>
      <name val="Arial Narrow"/>
      <family val="2"/>
    </font>
    <font>
      <b/>
      <sz val="12"/>
      <color theme="5" tint="-0.249977111117893"/>
      <name val="Arial Narrow"/>
      <family val="2"/>
    </font>
    <font>
      <sz val="11"/>
      <color theme="1"/>
      <name val="Arial Narrow"/>
      <family val="2"/>
    </font>
    <font>
      <b/>
      <sz val="10"/>
      <color rgb="FFFF0000"/>
      <name val="Arial Narrow"/>
      <family val="2"/>
    </font>
    <font>
      <b/>
      <sz val="8"/>
      <color theme="1"/>
      <name val="Arial Narrow"/>
      <family val="2"/>
    </font>
    <font>
      <b/>
      <sz val="9"/>
      <color theme="0"/>
      <name val="Arial Narrow"/>
      <family val="2"/>
    </font>
    <font>
      <b/>
      <sz val="11"/>
      <color theme="1"/>
      <name val="Arial Narrow"/>
      <family val="2"/>
    </font>
    <font>
      <sz val="7"/>
      <color theme="1"/>
      <name val="Arial Narrow"/>
      <family val="2"/>
    </font>
    <font>
      <sz val="9"/>
      <color rgb="FF000000"/>
      <name val="Univers LT Std 47 Cn Lt"/>
      <family val="2"/>
    </font>
    <font>
      <sz val="9"/>
      <color rgb="FF000000"/>
      <name val="Univers LT Std 57 Cn"/>
      <family val="2"/>
    </font>
    <font>
      <sz val="6"/>
      <color rgb="FF000000"/>
      <name val="Helvetica LT Std Light"/>
      <family val="2"/>
    </font>
  </fonts>
  <fills count="13">
    <fill>
      <patternFill patternType="none"/>
    </fill>
    <fill>
      <patternFill patternType="gray125"/>
    </fill>
    <fill>
      <patternFill patternType="solid">
        <fgColor theme="0"/>
        <bgColor indexed="64"/>
      </patternFill>
    </fill>
    <fill>
      <patternFill patternType="solid">
        <fgColor theme="1" tint="0.49998474074526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indexed="9"/>
        <bgColor indexed="64"/>
      </patternFill>
    </fill>
    <fill>
      <patternFill patternType="solid">
        <fgColor theme="4"/>
        <bgColor indexed="64"/>
      </patternFill>
    </fill>
    <fill>
      <patternFill patternType="solid">
        <fgColor theme="0" tint="-4.9989318521683403E-2"/>
        <bgColor indexed="64"/>
      </patternFill>
    </fill>
    <fill>
      <patternFill patternType="solid">
        <fgColor rgb="FF002060"/>
        <bgColor indexed="64"/>
      </patternFill>
    </fill>
    <fill>
      <patternFill patternType="solid">
        <fgColor theme="1"/>
        <bgColor indexed="64"/>
      </patternFill>
    </fill>
    <fill>
      <patternFill patternType="solid">
        <fgColor rgb="FFFFFF66"/>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theme="0" tint="-0.14996795556505021"/>
      </top>
      <bottom style="thin">
        <color theme="0" tint="-0.14996795556505021"/>
      </bottom>
      <diagonal/>
    </border>
    <border>
      <left style="thin">
        <color indexed="64"/>
      </left>
      <right style="thin">
        <color indexed="64"/>
      </right>
      <top style="thin">
        <color indexed="64"/>
      </top>
      <bottom style="thin">
        <color theme="0" tint="-0.149967955565050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theme="0" tint="-0.14996795556505021"/>
      </right>
      <top style="thin">
        <color indexed="64"/>
      </top>
      <bottom style="thin">
        <color theme="0" tint="-0.14996795556505021"/>
      </bottom>
      <diagonal/>
    </border>
    <border>
      <left style="medium">
        <color indexed="64"/>
      </left>
      <right style="thin">
        <color indexed="64"/>
      </right>
      <top/>
      <bottom/>
      <diagonal/>
    </border>
    <border>
      <left/>
      <right style="thin">
        <color theme="0" tint="-0.14996795556505021"/>
      </right>
      <top style="thin">
        <color theme="0" tint="-0.14996795556505021"/>
      </top>
      <bottom style="thin">
        <color theme="0" tint="-0.14996795556505021"/>
      </bottom>
      <diagonal/>
    </border>
    <border>
      <left style="medium">
        <color indexed="64"/>
      </left>
      <right style="thin">
        <color indexed="64"/>
      </right>
      <top/>
      <bottom style="medium">
        <color indexed="64"/>
      </bottom>
      <diagonal/>
    </border>
    <border>
      <left style="thin">
        <color indexed="64"/>
      </left>
      <right style="thin">
        <color indexed="64"/>
      </right>
      <top style="thin">
        <color theme="0" tint="-0.14996795556505021"/>
      </top>
      <bottom style="medium">
        <color indexed="64"/>
      </bottom>
      <diagonal/>
    </border>
    <border>
      <left/>
      <right style="thin">
        <color theme="0" tint="-0.14996795556505021"/>
      </right>
      <top style="thin">
        <color theme="0" tint="-0.14996795556505021"/>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style="thin">
        <color theme="0" tint="-0.14996795556505021"/>
      </bottom>
      <diagonal/>
    </border>
    <border>
      <left/>
      <right style="medium">
        <color indexed="64"/>
      </right>
      <top style="thin">
        <color theme="0" tint="-0.14996795556505021"/>
      </top>
      <bottom style="thin">
        <color theme="0" tint="-0.14996795556505021"/>
      </bottom>
      <diagonal/>
    </border>
    <border>
      <left/>
      <right style="medium">
        <color indexed="64"/>
      </right>
      <top style="thin">
        <color theme="0" tint="-0.14996795556505021"/>
      </top>
      <bottom style="medium">
        <color indexed="64"/>
      </bottom>
      <diagonal/>
    </border>
    <border>
      <left style="medium">
        <color indexed="64"/>
      </left>
      <right style="thin">
        <color indexed="64"/>
      </right>
      <top style="medium">
        <color indexed="64"/>
      </top>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hair">
        <color rgb="FF002060"/>
      </top>
      <bottom style="hair">
        <color rgb="FF002060"/>
      </bottom>
      <diagonal/>
    </border>
    <border>
      <left style="medium">
        <color indexed="64"/>
      </left>
      <right/>
      <top style="thin">
        <color indexed="64"/>
      </top>
      <bottom style="thin">
        <color theme="0" tint="-0.14996795556505021"/>
      </bottom>
      <diagonal/>
    </border>
    <border>
      <left style="thin">
        <color indexed="64"/>
      </left>
      <right/>
      <top style="thin">
        <color indexed="64"/>
      </top>
      <bottom style="thin">
        <color theme="0" tint="-0.14996795556505021"/>
      </bottom>
      <diagonal/>
    </border>
    <border>
      <left/>
      <right style="thin">
        <color indexed="64"/>
      </right>
      <top style="thin">
        <color indexed="64"/>
      </top>
      <bottom style="thin">
        <color theme="0" tint="-0.14996795556505021"/>
      </bottom>
      <diagonal/>
    </border>
    <border>
      <left style="medium">
        <color indexed="64"/>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indexed="64"/>
      </right>
      <top style="thin">
        <color theme="0" tint="-0.14996795556505021"/>
      </top>
      <bottom style="thin">
        <color theme="0" tint="-0.14996795556505021"/>
      </bottom>
      <diagonal/>
    </border>
    <border>
      <left/>
      <right/>
      <top style="thin">
        <color indexed="64"/>
      </top>
      <bottom/>
      <diagonal/>
    </border>
    <border>
      <left/>
      <right style="medium">
        <color indexed="64"/>
      </right>
      <top style="thin">
        <color indexed="64"/>
      </top>
      <bottom/>
      <diagonal/>
    </border>
    <border>
      <left/>
      <right/>
      <top style="medium">
        <color indexed="64"/>
      </top>
      <bottom style="thin">
        <color rgb="FFD9D9D9"/>
      </bottom>
      <diagonal/>
    </border>
    <border>
      <left/>
      <right style="medium">
        <color indexed="64"/>
      </right>
      <top style="medium">
        <color indexed="64"/>
      </top>
      <bottom style="thin">
        <color rgb="FFD9D9D9"/>
      </bottom>
      <diagonal/>
    </border>
    <border>
      <left/>
      <right/>
      <top style="thin">
        <color rgb="FFD9D9D9"/>
      </top>
      <bottom style="thin">
        <color rgb="FFD9D9D9"/>
      </bottom>
      <diagonal/>
    </border>
    <border>
      <left/>
      <right style="medium">
        <color indexed="64"/>
      </right>
      <top style="thin">
        <color rgb="FFD9D9D9"/>
      </top>
      <bottom style="thin">
        <color rgb="FFD9D9D9"/>
      </bottom>
      <diagonal/>
    </border>
    <border>
      <left/>
      <right/>
      <top style="thin">
        <color rgb="FFD9D9D9"/>
      </top>
      <bottom style="medium">
        <color indexed="64"/>
      </bottom>
      <diagonal/>
    </border>
    <border>
      <left/>
      <right style="medium">
        <color indexed="64"/>
      </right>
      <top style="thin">
        <color rgb="FFD9D9D9"/>
      </top>
      <bottom style="medium">
        <color indexed="64"/>
      </bottom>
      <diagonal/>
    </border>
  </borders>
  <cellStyleXfs count="12">
    <xf numFmtId="0" fontId="0" fillId="0" borderId="0"/>
    <xf numFmtId="165"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xf numFmtId="0" fontId="15" fillId="0" borderId="0"/>
    <xf numFmtId="9" fontId="15" fillId="0" borderId="0" applyFont="0" applyFill="0" applyBorder="0" applyAlignment="0" applyProtection="0"/>
    <xf numFmtId="43" fontId="1" fillId="0" borderId="0" applyFont="0" applyFill="0" applyBorder="0" applyAlignment="0" applyProtection="0"/>
  </cellStyleXfs>
  <cellXfs count="247">
    <xf numFmtId="0" fontId="0" fillId="0" borderId="0" xfId="0"/>
    <xf numFmtId="0" fontId="0" fillId="2" borderId="0" xfId="0" applyFill="1"/>
    <xf numFmtId="0" fontId="0" fillId="2" borderId="0" xfId="0" applyFill="1" applyAlignment="1">
      <alignment vertical="center"/>
    </xf>
    <xf numFmtId="0" fontId="0" fillId="2" borderId="0" xfId="0" applyFill="1" applyAlignment="1">
      <alignment horizontal="right" vertical="center"/>
    </xf>
    <xf numFmtId="0" fontId="3" fillId="2" borderId="0" xfId="0" applyFont="1" applyFill="1"/>
    <xf numFmtId="0" fontId="0" fillId="2" borderId="0" xfId="0" applyFill="1" applyAlignment="1">
      <alignment horizontal="center" vertical="center"/>
    </xf>
    <xf numFmtId="17" fontId="0" fillId="2" borderId="0" xfId="0" applyNumberFormat="1" applyFill="1" applyAlignment="1">
      <alignment vertical="center"/>
    </xf>
    <xf numFmtId="10" fontId="3" fillId="2" borderId="0" xfId="3" applyNumberFormat="1" applyFont="1" applyFill="1" applyAlignment="1">
      <alignment horizontal="center" vertical="center"/>
    </xf>
    <xf numFmtId="17" fontId="3" fillId="2" borderId="0" xfId="0" applyNumberFormat="1" applyFont="1" applyFill="1" applyAlignment="1">
      <alignment vertical="center"/>
    </xf>
    <xf numFmtId="0" fontId="3" fillId="2" borderId="0" xfId="0" applyFont="1" applyFill="1" applyAlignment="1">
      <alignment vertical="center"/>
    </xf>
    <xf numFmtId="166" fontId="9" fillId="2" borderId="1" xfId="2" applyNumberFormat="1" applyFont="1" applyFill="1" applyBorder="1" applyAlignment="1">
      <alignment horizontal="center" vertical="center"/>
    </xf>
    <xf numFmtId="0" fontId="3" fillId="2" borderId="9" xfId="0" applyFont="1" applyFill="1" applyBorder="1"/>
    <xf numFmtId="0" fontId="0" fillId="2" borderId="10" xfId="0" applyFill="1" applyBorder="1" applyAlignment="1">
      <alignment vertical="center"/>
    </xf>
    <xf numFmtId="0" fontId="0" fillId="2" borderId="10" xfId="0" applyFill="1" applyBorder="1" applyAlignment="1">
      <alignment horizontal="center" vertical="center"/>
    </xf>
    <xf numFmtId="0" fontId="3" fillId="2" borderId="11" xfId="0" applyFont="1" applyFill="1" applyBorder="1"/>
    <xf numFmtId="0" fontId="3" fillId="2" borderId="12" xfId="0" applyFont="1" applyFill="1" applyBorder="1"/>
    <xf numFmtId="10" fontId="7" fillId="2" borderId="14" xfId="0" applyNumberFormat="1" applyFont="1" applyFill="1" applyBorder="1" applyAlignment="1">
      <alignment horizontal="center" vertical="center"/>
    </xf>
    <xf numFmtId="10" fontId="7" fillId="2" borderId="15" xfId="0" applyNumberFormat="1" applyFont="1" applyFill="1" applyBorder="1" applyAlignment="1">
      <alignment horizontal="center" vertical="center"/>
    </xf>
    <xf numFmtId="0" fontId="3" fillId="2" borderId="13" xfId="0" applyFont="1" applyFill="1" applyBorder="1"/>
    <xf numFmtId="166" fontId="9" fillId="2" borderId="17" xfId="2" applyNumberFormat="1" applyFont="1" applyFill="1" applyBorder="1" applyAlignment="1">
      <alignment horizontal="center" vertical="center"/>
    </xf>
    <xf numFmtId="10" fontId="10" fillId="2" borderId="5" xfId="0" applyNumberFormat="1" applyFont="1" applyFill="1" applyBorder="1" applyAlignment="1">
      <alignment horizontal="center" vertical="center"/>
    </xf>
    <xf numFmtId="10" fontId="11" fillId="2" borderId="19" xfId="3" applyNumberFormat="1" applyFont="1" applyFill="1" applyBorder="1" applyAlignment="1">
      <alignment horizontal="right" vertical="center"/>
    </xf>
    <xf numFmtId="0" fontId="3" fillId="2" borderId="0" xfId="0" applyFont="1" applyFill="1" applyAlignment="1">
      <alignment horizontal="center" vertical="center"/>
    </xf>
    <xf numFmtId="10" fontId="10" fillId="2" borderId="4" xfId="0" applyNumberFormat="1" applyFont="1" applyFill="1" applyBorder="1" applyAlignment="1">
      <alignment horizontal="center" vertical="center"/>
    </xf>
    <xf numFmtId="10" fontId="11" fillId="2" borderId="21" xfId="3" applyNumberFormat="1" applyFont="1" applyFill="1" applyBorder="1" applyAlignment="1">
      <alignment horizontal="right" vertical="center"/>
    </xf>
    <xf numFmtId="10" fontId="10" fillId="2" borderId="23" xfId="0" applyNumberFormat="1" applyFont="1" applyFill="1" applyBorder="1" applyAlignment="1">
      <alignment horizontal="center" vertical="center"/>
    </xf>
    <xf numFmtId="10" fontId="11" fillId="2" borderId="24" xfId="3" applyNumberFormat="1" applyFont="1" applyFill="1" applyBorder="1" applyAlignment="1">
      <alignment horizontal="right" vertical="center"/>
    </xf>
    <xf numFmtId="0" fontId="13" fillId="7" borderId="0" xfId="0" applyFont="1" applyFill="1" applyAlignment="1">
      <alignment vertical="center" wrapText="1"/>
    </xf>
    <xf numFmtId="0" fontId="12" fillId="2" borderId="25" xfId="0" applyFont="1" applyFill="1" applyBorder="1" applyAlignment="1">
      <alignment vertical="center" textRotation="90"/>
    </xf>
    <xf numFmtId="0" fontId="5" fillId="2" borderId="2" xfId="0" applyFont="1" applyFill="1" applyBorder="1" applyAlignment="1">
      <alignment horizontal="left" vertical="center"/>
    </xf>
    <xf numFmtId="0" fontId="4" fillId="2" borderId="2"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26" xfId="0" applyFont="1" applyFill="1" applyBorder="1"/>
    <xf numFmtId="10" fontId="9" fillId="2" borderId="27" xfId="0" applyNumberFormat="1" applyFont="1" applyFill="1" applyBorder="1" applyAlignment="1">
      <alignment horizontal="left" vertical="center"/>
    </xf>
    <xf numFmtId="0" fontId="16" fillId="2" borderId="0" xfId="0" applyFont="1" applyFill="1"/>
    <xf numFmtId="0" fontId="16" fillId="2" borderId="0" xfId="0" applyFont="1" applyFill="1" applyAlignment="1">
      <alignment vertical="center"/>
    </xf>
    <xf numFmtId="0" fontId="14" fillId="2" borderId="0" xfId="0" applyFont="1" applyFill="1" applyAlignment="1">
      <alignment vertical="center"/>
    </xf>
    <xf numFmtId="2" fontId="6" fillId="2" borderId="0" xfId="0" applyNumberFormat="1" applyFont="1" applyFill="1" applyAlignment="1">
      <alignment horizontal="right" vertical="center"/>
    </xf>
    <xf numFmtId="2" fontId="6" fillId="2" borderId="13" xfId="0" applyNumberFormat="1" applyFont="1" applyFill="1" applyBorder="1" applyAlignment="1">
      <alignment horizontal="right" vertical="center"/>
    </xf>
    <xf numFmtId="14" fontId="19" fillId="0" borderId="0" xfId="0" applyNumberFormat="1" applyFont="1"/>
    <xf numFmtId="0" fontId="18" fillId="0" borderId="0" xfId="0" applyFont="1"/>
    <xf numFmtId="0" fontId="1" fillId="0" borderId="0" xfId="0" applyFont="1" applyAlignment="1">
      <alignment horizontal="center"/>
    </xf>
    <xf numFmtId="0" fontId="2" fillId="0" borderId="0" xfId="0" applyFont="1" applyAlignment="1">
      <alignment horizontal="center"/>
    </xf>
    <xf numFmtId="14" fontId="1" fillId="0" borderId="0" xfId="0" applyNumberFormat="1" applyFont="1"/>
    <xf numFmtId="170" fontId="1" fillId="0" borderId="0" xfId="1" applyNumberFormat="1"/>
    <xf numFmtId="0" fontId="1" fillId="0" borderId="0" xfId="0" applyFont="1"/>
    <xf numFmtId="10" fontId="1" fillId="0" borderId="0" xfId="3" applyNumberFormat="1"/>
    <xf numFmtId="9" fontId="1" fillId="0" borderId="0" xfId="3"/>
    <xf numFmtId="2" fontId="1" fillId="0" borderId="0" xfId="0" applyNumberFormat="1" applyFont="1" applyAlignment="1">
      <alignment horizontal="center"/>
    </xf>
    <xf numFmtId="43" fontId="18" fillId="0" borderId="0" xfId="0" applyNumberFormat="1" applyFont="1" applyAlignment="1">
      <alignment horizontal="center"/>
    </xf>
    <xf numFmtId="10" fontId="1" fillId="0" borderId="0" xfId="3" applyNumberFormat="1" applyAlignment="1">
      <alignment horizontal="center"/>
    </xf>
    <xf numFmtId="167" fontId="1" fillId="0" borderId="0" xfId="3" applyNumberFormat="1" applyAlignment="1">
      <alignment horizontal="center"/>
    </xf>
    <xf numFmtId="10" fontId="1" fillId="0" borderId="0" xfId="0" applyNumberFormat="1" applyFont="1" applyAlignment="1">
      <alignment horizontal="center"/>
    </xf>
    <xf numFmtId="172" fontId="1" fillId="0" borderId="0" xfId="0" applyNumberFormat="1" applyFont="1" applyAlignment="1">
      <alignment horizontal="center"/>
    </xf>
    <xf numFmtId="0" fontId="2" fillId="0" borderId="9" xfId="0" applyFont="1" applyBorder="1" applyAlignment="1">
      <alignment horizontal="center"/>
    </xf>
    <xf numFmtId="0" fontId="1" fillId="0" borderId="10" xfId="0" applyFont="1" applyBorder="1"/>
    <xf numFmtId="43" fontId="20" fillId="8" borderId="6" xfId="0" applyNumberFormat="1" applyFont="1" applyFill="1" applyBorder="1" applyAlignment="1">
      <alignment horizontal="center" wrapText="1"/>
    </xf>
    <xf numFmtId="0" fontId="2" fillId="0" borderId="12" xfId="0" applyFont="1" applyBorder="1" applyAlignment="1">
      <alignment horizontal="center"/>
    </xf>
    <xf numFmtId="14" fontId="1" fillId="5" borderId="0" xfId="0" applyNumberFormat="1" applyFont="1" applyFill="1"/>
    <xf numFmtId="171" fontId="1" fillId="0" borderId="0" xfId="11" applyNumberFormat="1" applyAlignment="1">
      <alignment horizontal="center"/>
    </xf>
    <xf numFmtId="10" fontId="1" fillId="0" borderId="12" xfId="3" applyNumberFormat="1" applyBorder="1" applyAlignment="1">
      <alignment horizontal="center"/>
    </xf>
    <xf numFmtId="14" fontId="1" fillId="0" borderId="0" xfId="0" applyNumberFormat="1" applyFont="1" applyAlignment="1">
      <alignment horizontal="center"/>
    </xf>
    <xf numFmtId="0" fontId="2" fillId="0" borderId="25" xfId="0" applyFont="1" applyBorder="1" applyAlignment="1">
      <alignment horizontal="center"/>
    </xf>
    <xf numFmtId="14" fontId="1" fillId="0" borderId="2" xfId="0" applyNumberFormat="1" applyFont="1" applyBorder="1" applyAlignment="1">
      <alignment horizontal="center"/>
    </xf>
    <xf numFmtId="171" fontId="1" fillId="0" borderId="2" xfId="11" applyNumberFormat="1" applyBorder="1" applyAlignment="1">
      <alignment horizontal="center"/>
    </xf>
    <xf numFmtId="10" fontId="1" fillId="0" borderId="25" xfId="3" applyNumberFormat="1" applyBorder="1" applyAlignment="1">
      <alignment horizontal="center"/>
    </xf>
    <xf numFmtId="0" fontId="1" fillId="0" borderId="10" xfId="0" applyFont="1" applyBorder="1" applyAlignment="1">
      <alignment horizontal="center"/>
    </xf>
    <xf numFmtId="171" fontId="1" fillId="0" borderId="10" xfId="0" applyNumberFormat="1" applyFont="1" applyBorder="1" applyAlignment="1">
      <alignment horizontal="center"/>
    </xf>
    <xf numFmtId="10" fontId="18" fillId="0" borderId="12" xfId="3" applyNumberFormat="1" applyFont="1" applyBorder="1" applyAlignment="1">
      <alignment horizontal="center"/>
    </xf>
    <xf numFmtId="14" fontId="1" fillId="0" borderId="2" xfId="0" applyNumberFormat="1" applyFont="1" applyBorder="1"/>
    <xf numFmtId="10" fontId="18" fillId="0" borderId="25" xfId="3" applyNumberFormat="1" applyFont="1" applyBorder="1" applyAlignment="1">
      <alignment horizontal="center"/>
    </xf>
    <xf numFmtId="168" fontId="1" fillId="0" borderId="0" xfId="1" applyNumberFormat="1"/>
    <xf numFmtId="168" fontId="0" fillId="0" borderId="0" xfId="1" applyNumberFormat="1" applyFont="1"/>
    <xf numFmtId="0" fontId="1" fillId="4" borderId="0" xfId="0" applyFont="1" applyFill="1"/>
    <xf numFmtId="43" fontId="20" fillId="8" borderId="9" xfId="0" applyNumberFormat="1" applyFont="1" applyFill="1" applyBorder="1" applyAlignment="1">
      <alignment horizontal="center" wrapText="1"/>
    </xf>
    <xf numFmtId="10" fontId="9" fillId="4" borderId="25" xfId="0" applyNumberFormat="1" applyFont="1" applyFill="1" applyBorder="1" applyAlignment="1">
      <alignment horizontal="left" vertical="center"/>
    </xf>
    <xf numFmtId="2" fontId="1" fillId="4" borderId="0" xfId="0" applyNumberFormat="1" applyFont="1" applyFill="1" applyAlignment="1">
      <alignment horizontal="center"/>
    </xf>
    <xf numFmtId="0" fontId="18" fillId="2" borderId="0" xfId="0" applyFont="1" applyFill="1"/>
    <xf numFmtId="10" fontId="1" fillId="4" borderId="0" xfId="3" applyNumberFormat="1" applyFill="1" applyAlignment="1">
      <alignment horizontal="center"/>
    </xf>
    <xf numFmtId="0" fontId="1" fillId="0" borderId="2" xfId="0" applyFont="1" applyBorder="1" applyAlignment="1">
      <alignment horizontal="center"/>
    </xf>
    <xf numFmtId="10" fontId="18" fillId="0" borderId="2" xfId="3" applyNumberFormat="1" applyFont="1" applyBorder="1" applyAlignment="1">
      <alignment horizontal="center"/>
    </xf>
    <xf numFmtId="2" fontId="6" fillId="2" borderId="10" xfId="0" applyNumberFormat="1" applyFont="1" applyFill="1" applyBorder="1" applyAlignment="1">
      <alignment horizontal="right" vertical="center"/>
    </xf>
    <xf numFmtId="10" fontId="11" fillId="2" borderId="28" xfId="3" applyNumberFormat="1" applyFont="1" applyFill="1" applyBorder="1" applyAlignment="1">
      <alignment horizontal="right" vertical="center"/>
    </xf>
    <xf numFmtId="10" fontId="11" fillId="2" borderId="29" xfId="3" applyNumberFormat="1" applyFont="1" applyFill="1" applyBorder="1" applyAlignment="1">
      <alignment horizontal="right" vertical="center"/>
    </xf>
    <xf numFmtId="10" fontId="11" fillId="2" borderId="30" xfId="3" applyNumberFormat="1" applyFont="1" applyFill="1" applyBorder="1" applyAlignment="1">
      <alignment horizontal="right" vertical="center"/>
    </xf>
    <xf numFmtId="14" fontId="18" fillId="0" borderId="0" xfId="0" applyNumberFormat="1" applyFont="1" applyAlignment="1">
      <alignment horizontal="center"/>
    </xf>
    <xf numFmtId="14" fontId="18" fillId="0" borderId="7" xfId="0" applyNumberFormat="1" applyFont="1" applyBorder="1" applyAlignment="1">
      <alignment horizontal="center" vertical="center"/>
    </xf>
    <xf numFmtId="14" fontId="18" fillId="0" borderId="8" xfId="0" applyNumberFormat="1" applyFont="1" applyBorder="1" applyAlignment="1">
      <alignment horizontal="center" vertical="center"/>
    </xf>
    <xf numFmtId="14" fontId="18" fillId="0" borderId="11" xfId="0" applyNumberFormat="1" applyFont="1" applyBorder="1" applyAlignment="1">
      <alignment horizontal="center" vertical="center"/>
    </xf>
    <xf numFmtId="14" fontId="20" fillId="8" borderId="6" xfId="0" applyNumberFormat="1" applyFont="1" applyFill="1" applyBorder="1" applyAlignment="1">
      <alignment horizontal="center" wrapText="1"/>
    </xf>
    <xf numFmtId="10" fontId="1" fillId="0" borderId="13" xfId="3" applyNumberFormat="1" applyBorder="1" applyAlignment="1">
      <alignment horizontal="center"/>
    </xf>
    <xf numFmtId="0" fontId="1" fillId="0" borderId="26" xfId="0" applyFont="1" applyBorder="1" applyAlignment="1">
      <alignment horizontal="center"/>
    </xf>
    <xf numFmtId="10" fontId="18" fillId="0" borderId="13" xfId="3" applyNumberFormat="1" applyFont="1" applyBorder="1" applyAlignment="1">
      <alignment horizontal="center"/>
    </xf>
    <xf numFmtId="10" fontId="18" fillId="0" borderId="26" xfId="3" applyNumberFormat="1" applyFont="1" applyBorder="1" applyAlignment="1">
      <alignment horizontal="center"/>
    </xf>
    <xf numFmtId="14" fontId="0" fillId="0" borderId="0" xfId="0" applyNumberFormat="1"/>
    <xf numFmtId="10" fontId="1" fillId="5" borderId="13" xfId="3" applyNumberFormat="1" applyFill="1" applyBorder="1" applyAlignment="1">
      <alignment horizontal="center"/>
    </xf>
    <xf numFmtId="10" fontId="1" fillId="0" borderId="10" xfId="0" applyNumberFormat="1" applyFont="1" applyBorder="1"/>
    <xf numFmtId="10" fontId="1" fillId="0" borderId="11" xfId="0" applyNumberFormat="1" applyFont="1" applyBorder="1" applyAlignment="1">
      <alignment horizontal="center"/>
    </xf>
    <xf numFmtId="10" fontId="1" fillId="0" borderId="13" xfId="0" applyNumberFormat="1" applyFont="1" applyBorder="1" applyAlignment="1">
      <alignment horizontal="center"/>
    </xf>
    <xf numFmtId="10" fontId="1" fillId="0" borderId="2" xfId="0" applyNumberFormat="1" applyFont="1" applyBorder="1"/>
    <xf numFmtId="10" fontId="1" fillId="0" borderId="26" xfId="0" applyNumberFormat="1" applyFont="1" applyBorder="1" applyAlignment="1">
      <alignment horizontal="center"/>
    </xf>
    <xf numFmtId="0" fontId="0" fillId="0" borderId="6" xfId="0" applyBorder="1"/>
    <xf numFmtId="9" fontId="1" fillId="0" borderId="7" xfId="0" applyNumberFormat="1" applyFont="1" applyBorder="1"/>
    <xf numFmtId="9" fontId="1" fillId="0" borderId="8" xfId="0" applyNumberFormat="1" applyFont="1" applyBorder="1"/>
    <xf numFmtId="10" fontId="10" fillId="2" borderId="0" xfId="0" applyNumberFormat="1" applyFont="1" applyFill="1" applyAlignment="1">
      <alignment horizontal="center" vertical="center"/>
    </xf>
    <xf numFmtId="10" fontId="11" fillId="2" borderId="0" xfId="3" applyNumberFormat="1" applyFont="1" applyFill="1" applyAlignment="1">
      <alignment horizontal="right" vertical="center"/>
    </xf>
    <xf numFmtId="10" fontId="9" fillId="2" borderId="12" xfId="0" applyNumberFormat="1" applyFont="1" applyFill="1" applyBorder="1" applyAlignment="1">
      <alignment horizontal="left" vertical="center"/>
    </xf>
    <xf numFmtId="170" fontId="1" fillId="0" borderId="0" xfId="1" applyNumberFormat="1" applyFill="1"/>
    <xf numFmtId="10" fontId="18" fillId="0" borderId="0" xfId="3" applyNumberFormat="1" applyFont="1" applyBorder="1" applyAlignment="1">
      <alignment horizontal="center"/>
    </xf>
    <xf numFmtId="171" fontId="1" fillId="0" borderId="0" xfId="11" applyNumberFormat="1" applyBorder="1" applyAlignment="1">
      <alignment horizontal="center"/>
    </xf>
    <xf numFmtId="10" fontId="1" fillId="0" borderId="0" xfId="3" applyNumberFormat="1" applyBorder="1" applyAlignment="1">
      <alignment horizontal="center"/>
    </xf>
    <xf numFmtId="14" fontId="18" fillId="0" borderId="10" xfId="0" applyNumberFormat="1" applyFont="1" applyBorder="1" applyAlignment="1">
      <alignment horizontal="center" vertical="center"/>
    </xf>
    <xf numFmtId="10" fontId="1" fillId="0" borderId="9" xfId="0" applyNumberFormat="1" applyFont="1" applyBorder="1"/>
    <xf numFmtId="10" fontId="1" fillId="0" borderId="12" xfId="0" applyNumberFormat="1" applyFont="1" applyBorder="1"/>
    <xf numFmtId="2" fontId="1" fillId="4" borderId="0" xfId="3" applyNumberFormat="1" applyFill="1" applyAlignment="1">
      <alignment horizontal="center"/>
    </xf>
    <xf numFmtId="14" fontId="6" fillId="2" borderId="11" xfId="0" applyNumberFormat="1" applyFont="1" applyFill="1" applyBorder="1" applyAlignment="1">
      <alignment horizontal="right" vertical="center"/>
    </xf>
    <xf numFmtId="10" fontId="22" fillId="2" borderId="13" xfId="3" applyNumberFormat="1" applyFont="1" applyFill="1" applyBorder="1" applyAlignment="1">
      <alignment horizontal="right" vertical="center"/>
    </xf>
    <xf numFmtId="2" fontId="22" fillId="2" borderId="13" xfId="3" applyNumberFormat="1" applyFont="1" applyFill="1" applyBorder="1" applyAlignment="1">
      <alignment horizontal="right" vertical="center"/>
    </xf>
    <xf numFmtId="10" fontId="22" fillId="2" borderId="2" xfId="3" applyNumberFormat="1" applyFont="1" applyFill="1" applyBorder="1" applyAlignment="1">
      <alignment horizontal="right" vertical="center"/>
    </xf>
    <xf numFmtId="10" fontId="22" fillId="2" borderId="0" xfId="3" applyNumberFormat="1" applyFont="1" applyFill="1" applyBorder="1" applyAlignment="1">
      <alignment horizontal="right" vertical="center"/>
    </xf>
    <xf numFmtId="2" fontId="22" fillId="2" borderId="0" xfId="3" applyNumberFormat="1" applyFont="1" applyFill="1" applyBorder="1" applyAlignment="1">
      <alignment horizontal="right" vertical="center"/>
    </xf>
    <xf numFmtId="167" fontId="22" fillId="2" borderId="0" xfId="3" applyNumberFormat="1" applyFont="1" applyFill="1" applyBorder="1" applyAlignment="1">
      <alignment horizontal="right" vertical="center"/>
    </xf>
    <xf numFmtId="167" fontId="22" fillId="2" borderId="13" xfId="3" applyNumberFormat="1" applyFont="1" applyFill="1" applyBorder="1" applyAlignment="1">
      <alignment horizontal="right" vertical="center"/>
    </xf>
    <xf numFmtId="10" fontId="22" fillId="2" borderId="26" xfId="3" applyNumberFormat="1" applyFont="1" applyFill="1" applyBorder="1" applyAlignment="1">
      <alignment horizontal="right" vertical="center"/>
    </xf>
    <xf numFmtId="0" fontId="0" fillId="2" borderId="12" xfId="0" applyFill="1" applyBorder="1"/>
    <xf numFmtId="0" fontId="0" fillId="2" borderId="13" xfId="0" applyFill="1" applyBorder="1"/>
    <xf numFmtId="0" fontId="0" fillId="2" borderId="25" xfId="0" applyFill="1" applyBorder="1"/>
    <xf numFmtId="0" fontId="0" fillId="2" borderId="2" xfId="0" applyFill="1" applyBorder="1"/>
    <xf numFmtId="0" fontId="0" fillId="2" borderId="26" xfId="0" applyFill="1" applyBorder="1"/>
    <xf numFmtId="173" fontId="1" fillId="0" borderId="0" xfId="1" applyNumberFormat="1"/>
    <xf numFmtId="10" fontId="1" fillId="0" borderId="0" xfId="3" applyNumberFormat="1" applyFill="1"/>
    <xf numFmtId="173" fontId="1" fillId="4" borderId="0" xfId="1" applyNumberFormat="1" applyFill="1"/>
    <xf numFmtId="173" fontId="1" fillId="4" borderId="0" xfId="3" applyNumberFormat="1" applyFill="1"/>
    <xf numFmtId="0" fontId="1" fillId="4" borderId="0" xfId="3" applyNumberFormat="1" applyFill="1"/>
    <xf numFmtId="4" fontId="1" fillId="4" borderId="0" xfId="0" applyNumberFormat="1" applyFont="1" applyFill="1"/>
    <xf numFmtId="164" fontId="21" fillId="4" borderId="13" xfId="2" applyFont="1" applyFill="1" applyBorder="1" applyAlignment="1">
      <alignment horizontal="right" vertical="center"/>
    </xf>
    <xf numFmtId="14" fontId="21" fillId="4" borderId="26" xfId="0" applyNumberFormat="1" applyFont="1" applyFill="1" applyBorder="1" applyAlignment="1">
      <alignment horizontal="right" vertical="center"/>
    </xf>
    <xf numFmtId="3" fontId="1" fillId="4" borderId="0" xfId="0" applyNumberFormat="1" applyFont="1" applyFill="1"/>
    <xf numFmtId="0" fontId="14" fillId="2" borderId="13" xfId="0" applyFont="1" applyFill="1" applyBorder="1"/>
    <xf numFmtId="2" fontId="21" fillId="4" borderId="13" xfId="0" applyNumberFormat="1" applyFont="1" applyFill="1" applyBorder="1" applyAlignment="1">
      <alignment horizontal="right" vertical="center"/>
    </xf>
    <xf numFmtId="174" fontId="21" fillId="4" borderId="13" xfId="2" applyNumberFormat="1" applyFont="1" applyFill="1" applyBorder="1" applyAlignment="1">
      <alignment horizontal="right" vertical="center"/>
    </xf>
    <xf numFmtId="0" fontId="2" fillId="0" borderId="10" xfId="0" applyFont="1" applyBorder="1" applyAlignment="1">
      <alignment horizontal="center"/>
    </xf>
    <xf numFmtId="0" fontId="1" fillId="0" borderId="11" xfId="0" applyFont="1" applyBorder="1"/>
    <xf numFmtId="10" fontId="1" fillId="0" borderId="25" xfId="0" applyNumberFormat="1" applyFont="1" applyBorder="1"/>
    <xf numFmtId="9" fontId="21" fillId="4" borderId="13" xfId="0" applyNumberFormat="1" applyFont="1" applyFill="1" applyBorder="1" applyAlignment="1">
      <alignment horizontal="right" vertical="center"/>
    </xf>
    <xf numFmtId="9" fontId="21" fillId="4" borderId="26" xfId="0" applyNumberFormat="1" applyFont="1" applyFill="1" applyBorder="1" applyAlignment="1">
      <alignment horizontal="right" vertical="center"/>
    </xf>
    <xf numFmtId="2" fontId="0" fillId="0" borderId="0" xfId="0" applyNumberFormat="1"/>
    <xf numFmtId="10" fontId="0" fillId="0" borderId="0" xfId="0" applyNumberFormat="1"/>
    <xf numFmtId="1" fontId="0" fillId="0" borderId="0" xfId="0" applyNumberFormat="1"/>
    <xf numFmtId="10" fontId="1" fillId="0" borderId="0" xfId="0" applyNumberFormat="1" applyFont="1"/>
    <xf numFmtId="0" fontId="14" fillId="2" borderId="0" xfId="0" applyFont="1" applyFill="1"/>
    <xf numFmtId="0" fontId="8" fillId="0" borderId="31" xfId="0" applyFont="1" applyBorder="1" applyAlignment="1">
      <alignment horizontal="left" vertical="center" readingOrder="1"/>
    </xf>
    <xf numFmtId="0" fontId="7" fillId="6" borderId="14" xfId="0" applyFont="1" applyFill="1" applyBorder="1" applyAlignment="1">
      <alignment horizontal="center" vertical="center"/>
    </xf>
    <xf numFmtId="0" fontId="7" fillId="6" borderId="15" xfId="0" applyFont="1" applyFill="1" applyBorder="1" applyAlignment="1">
      <alignment horizontal="center" vertical="center"/>
    </xf>
    <xf numFmtId="10" fontId="9" fillId="2" borderId="9" xfId="0" applyNumberFormat="1" applyFont="1" applyFill="1" applyBorder="1" applyAlignment="1">
      <alignment horizontal="left" vertical="center"/>
    </xf>
    <xf numFmtId="0" fontId="24" fillId="2" borderId="0" xfId="0" applyFont="1" applyFill="1" applyAlignment="1">
      <alignment horizontal="left" vertical="center"/>
    </xf>
    <xf numFmtId="10" fontId="0" fillId="0" borderId="0" xfId="3" applyNumberFormat="1" applyFont="1"/>
    <xf numFmtId="165" fontId="0" fillId="0" borderId="0" xfId="1" applyFont="1"/>
    <xf numFmtId="175" fontId="0" fillId="0" borderId="0" xfId="1" applyNumberFormat="1" applyFont="1"/>
    <xf numFmtId="0" fontId="14" fillId="0" borderId="0" xfId="0" applyFont="1"/>
    <xf numFmtId="169" fontId="0" fillId="5" borderId="0" xfId="0" applyNumberFormat="1" applyFill="1" applyAlignment="1">
      <alignment horizontal="center"/>
    </xf>
    <xf numFmtId="2" fontId="25" fillId="4" borderId="0" xfId="0" applyNumberFormat="1" applyFont="1" applyFill="1" applyAlignment="1">
      <alignment horizontal="right" vertical="center"/>
    </xf>
    <xf numFmtId="2" fontId="25" fillId="4" borderId="13" xfId="0" applyNumberFormat="1" applyFont="1" applyFill="1" applyBorder="1" applyAlignment="1">
      <alignment horizontal="right" vertical="center"/>
    </xf>
    <xf numFmtId="2" fontId="25" fillId="4" borderId="2" xfId="0" applyNumberFormat="1" applyFont="1" applyFill="1" applyBorder="1" applyAlignment="1">
      <alignment horizontal="right" vertical="center"/>
    </xf>
    <xf numFmtId="2" fontId="25" fillId="4" borderId="26" xfId="0" applyNumberFormat="1" applyFont="1" applyFill="1" applyBorder="1" applyAlignment="1">
      <alignment horizontal="right" vertical="center"/>
    </xf>
    <xf numFmtId="0" fontId="26" fillId="0" borderId="0" xfId="0" applyFont="1"/>
    <xf numFmtId="0" fontId="28" fillId="0" borderId="0" xfId="0" applyFont="1"/>
    <xf numFmtId="0" fontId="27" fillId="0" borderId="0" xfId="0" applyFont="1" applyAlignment="1">
      <alignment horizontal="center" vertical="center"/>
    </xf>
    <xf numFmtId="0" fontId="30" fillId="9" borderId="32" xfId="0" applyFont="1" applyFill="1" applyBorder="1" applyAlignment="1">
      <alignment horizontal="center" vertical="center"/>
    </xf>
    <xf numFmtId="0" fontId="31" fillId="10" borderId="33" xfId="0" applyFont="1" applyFill="1" applyBorder="1" applyAlignment="1">
      <alignment horizontal="center" vertical="center"/>
    </xf>
    <xf numFmtId="0" fontId="31" fillId="11" borderId="34" xfId="0" applyFont="1" applyFill="1" applyBorder="1" applyAlignment="1">
      <alignment horizontal="center" vertical="center"/>
    </xf>
    <xf numFmtId="0" fontId="32" fillId="0" borderId="0" xfId="0" applyFont="1" applyAlignment="1">
      <alignment vertical="center"/>
    </xf>
    <xf numFmtId="0" fontId="30" fillId="9" borderId="35" xfId="0" applyFont="1" applyFill="1" applyBorder="1" applyAlignment="1">
      <alignment horizontal="center" vertical="center"/>
    </xf>
    <xf numFmtId="176" fontId="30" fillId="9" borderId="36" xfId="0" applyNumberFormat="1" applyFont="1" applyFill="1" applyBorder="1" applyAlignment="1">
      <alignment horizontal="center" vertical="center"/>
    </xf>
    <xf numFmtId="176" fontId="30" fillId="9" borderId="5" xfId="0" applyNumberFormat="1" applyFont="1" applyFill="1" applyBorder="1" applyAlignment="1">
      <alignment horizontal="center" vertical="center"/>
    </xf>
    <xf numFmtId="0" fontId="26" fillId="0" borderId="0" xfId="0" applyFont="1" applyAlignment="1">
      <alignment vertical="center"/>
    </xf>
    <xf numFmtId="14" fontId="26" fillId="0" borderId="32" xfId="0" applyNumberFormat="1" applyFont="1" applyBorder="1"/>
    <xf numFmtId="170" fontId="33" fillId="5" borderId="39" xfId="5" applyNumberFormat="1" applyFont="1" applyFill="1" applyBorder="1" applyAlignment="1">
      <alignment horizontal="center" vertical="center"/>
    </xf>
    <xf numFmtId="0" fontId="33" fillId="5" borderId="4" xfId="5" applyNumberFormat="1" applyFont="1" applyFill="1" applyBorder="1" applyAlignment="1">
      <alignment horizontal="center" vertical="center"/>
    </xf>
    <xf numFmtId="10" fontId="33" fillId="0" borderId="40" xfId="3" applyNumberFormat="1" applyFont="1" applyBorder="1" applyAlignment="1">
      <alignment horizontal="center" vertical="center"/>
    </xf>
    <xf numFmtId="10" fontId="33" fillId="0" borderId="4" xfId="3" applyNumberFormat="1" applyFont="1" applyBorder="1" applyAlignment="1">
      <alignment horizontal="center" vertical="center"/>
    </xf>
    <xf numFmtId="10" fontId="33" fillId="0" borderId="41" xfId="3" applyNumberFormat="1" applyFont="1" applyBorder="1" applyAlignment="1">
      <alignment horizontal="center" vertical="center"/>
    </xf>
    <xf numFmtId="177" fontId="33" fillId="0" borderId="29" xfId="5" applyNumberFormat="1" applyFont="1" applyBorder="1" applyAlignment="1">
      <alignment horizontal="center" vertical="center"/>
    </xf>
    <xf numFmtId="0" fontId="28" fillId="0" borderId="0" xfId="0" applyFont="1" applyAlignment="1">
      <alignment vertical="center"/>
    </xf>
    <xf numFmtId="170" fontId="33" fillId="5" borderId="39" xfId="5" applyNumberFormat="1" applyFont="1" applyFill="1" applyBorder="1" applyAlignment="1">
      <alignment horizontal="center"/>
    </xf>
    <xf numFmtId="0" fontId="33" fillId="5" borderId="4" xfId="5" applyNumberFormat="1" applyFont="1" applyFill="1" applyBorder="1" applyAlignment="1">
      <alignment horizontal="center"/>
    </xf>
    <xf numFmtId="10" fontId="33" fillId="0" borderId="40" xfId="3" applyNumberFormat="1" applyFont="1" applyBorder="1" applyAlignment="1">
      <alignment horizontal="center"/>
    </xf>
    <xf numFmtId="10" fontId="33" fillId="0" borderId="4" xfId="3" applyNumberFormat="1" applyFont="1" applyBorder="1" applyAlignment="1">
      <alignment horizontal="center"/>
    </xf>
    <xf numFmtId="10" fontId="33" fillId="0" borderId="41" xfId="3" applyNumberFormat="1" applyFont="1" applyBorder="1" applyAlignment="1">
      <alignment horizontal="center"/>
    </xf>
    <xf numFmtId="177" fontId="33" fillId="0" borderId="29" xfId="5" applyNumberFormat="1" applyFont="1" applyBorder="1" applyAlignment="1">
      <alignment horizontal="center"/>
    </xf>
    <xf numFmtId="10" fontId="33" fillId="0" borderId="29" xfId="3" applyNumberFormat="1" applyFont="1" applyBorder="1" applyAlignment="1">
      <alignment horizontal="center"/>
    </xf>
    <xf numFmtId="4" fontId="33" fillId="5" borderId="39" xfId="5" applyNumberFormat="1" applyFont="1" applyFill="1" applyBorder="1" applyAlignment="1">
      <alignment horizontal="center"/>
    </xf>
    <xf numFmtId="3" fontId="33" fillId="5" borderId="39" xfId="5" applyNumberFormat="1" applyFont="1" applyFill="1" applyBorder="1" applyAlignment="1">
      <alignment horizontal="center"/>
    </xf>
    <xf numFmtId="0" fontId="28" fillId="0" borderId="27" xfId="0" applyFont="1" applyBorder="1"/>
    <xf numFmtId="177" fontId="33" fillId="0" borderId="42" xfId="5" applyNumberFormat="1" applyFont="1" applyBorder="1" applyAlignment="1">
      <alignment horizontal="center"/>
    </xf>
    <xf numFmtId="10" fontId="33" fillId="0" borderId="42" xfId="3" applyNumberFormat="1" applyFont="1" applyBorder="1" applyAlignment="1">
      <alignment horizontal="center"/>
    </xf>
    <xf numFmtId="10" fontId="33" fillId="0" borderId="43" xfId="3" applyNumberFormat="1" applyFont="1" applyBorder="1" applyAlignment="1">
      <alignment horizontal="center"/>
    </xf>
    <xf numFmtId="0" fontId="35" fillId="0" borderId="44" xfId="0" applyFont="1" applyBorder="1" applyAlignment="1">
      <alignment horizontal="center" wrapText="1" readingOrder="1"/>
    </xf>
    <xf numFmtId="0" fontId="34" fillId="0" borderId="45" xfId="0" applyFont="1" applyBorder="1" applyAlignment="1">
      <alignment horizontal="center" wrapText="1" readingOrder="1"/>
    </xf>
    <xf numFmtId="10" fontId="35" fillId="0" borderId="46" xfId="0" applyNumberFormat="1" applyFont="1" applyBorder="1" applyAlignment="1">
      <alignment horizontal="center" wrapText="1" readingOrder="1"/>
    </xf>
    <xf numFmtId="10" fontId="34" fillId="0" borderId="47" xfId="0" applyNumberFormat="1" applyFont="1" applyBorder="1" applyAlignment="1">
      <alignment horizontal="center" wrapText="1" readingOrder="1"/>
    </xf>
    <xf numFmtId="9" fontId="35" fillId="0" borderId="46" xfId="0" applyNumberFormat="1" applyFont="1" applyBorder="1" applyAlignment="1">
      <alignment horizontal="center" wrapText="1" readingOrder="1"/>
    </xf>
    <xf numFmtId="9" fontId="34" fillId="0" borderId="47" xfId="0" applyNumberFormat="1" applyFont="1" applyBorder="1" applyAlignment="1">
      <alignment horizontal="center" wrapText="1" readingOrder="1"/>
    </xf>
    <xf numFmtId="0" fontId="26" fillId="0" borderId="0" xfId="0" applyFont="1" applyAlignment="1">
      <alignment horizontal="left"/>
    </xf>
    <xf numFmtId="10" fontId="35" fillId="0" borderId="48" xfId="0" applyNumberFormat="1" applyFont="1" applyBorder="1" applyAlignment="1">
      <alignment horizontal="center" wrapText="1" readingOrder="1"/>
    </xf>
    <xf numFmtId="10" fontId="34" fillId="0" borderId="49" xfId="0" applyNumberFormat="1" applyFont="1" applyBorder="1" applyAlignment="1">
      <alignment horizontal="center" wrapText="1" readingOrder="1"/>
    </xf>
    <xf numFmtId="0" fontId="28" fillId="0" borderId="0" xfId="0" applyFont="1" applyAlignment="1">
      <alignment horizontal="center"/>
    </xf>
    <xf numFmtId="0" fontId="28" fillId="12" borderId="0" xfId="0" applyFont="1" applyFill="1"/>
    <xf numFmtId="10" fontId="28" fillId="12" borderId="0" xfId="3" applyNumberFormat="1" applyFont="1" applyFill="1"/>
    <xf numFmtId="10" fontId="28" fillId="0" borderId="0" xfId="3" applyNumberFormat="1" applyFont="1"/>
    <xf numFmtId="2" fontId="6" fillId="4" borderId="11" xfId="0" applyNumberFormat="1" applyFont="1" applyFill="1" applyBorder="1" applyAlignment="1">
      <alignment horizontal="right" vertical="center"/>
    </xf>
    <xf numFmtId="0" fontId="14" fillId="0" borderId="0" xfId="0" applyFont="1" applyAlignment="1">
      <alignment horizontal="center"/>
    </xf>
    <xf numFmtId="10" fontId="21" fillId="2" borderId="25" xfId="0" applyNumberFormat="1" applyFont="1" applyFill="1" applyBorder="1" applyAlignment="1">
      <alignment horizontal="left" vertical="center"/>
    </xf>
    <xf numFmtId="0" fontId="8" fillId="0" borderId="9" xfId="0" applyFont="1" applyBorder="1" applyAlignment="1">
      <alignment horizontal="center" vertical="center" wrapText="1" readingOrder="1"/>
    </xf>
    <xf numFmtId="10" fontId="21" fillId="2" borderId="12" xfId="0" applyNumberFormat="1" applyFont="1" applyFill="1" applyBorder="1" applyAlignment="1">
      <alignment horizontal="left" vertical="center"/>
    </xf>
    <xf numFmtId="10" fontId="21" fillId="2" borderId="0" xfId="0" applyNumberFormat="1" applyFont="1" applyFill="1" applyAlignment="1">
      <alignment horizontal="left" vertical="center"/>
    </xf>
    <xf numFmtId="2" fontId="0" fillId="0" borderId="0" xfId="3" applyNumberFormat="1" applyFont="1"/>
    <xf numFmtId="167" fontId="0" fillId="0" borderId="0" xfId="3" applyNumberFormat="1" applyFont="1"/>
    <xf numFmtId="0" fontId="14" fillId="0" borderId="0" xfId="0" applyFont="1" applyAlignment="1">
      <alignment horizontal="center"/>
    </xf>
    <xf numFmtId="10" fontId="21" fillId="2" borderId="25" xfId="0" applyNumberFormat="1" applyFont="1" applyFill="1" applyBorder="1" applyAlignment="1">
      <alignment horizontal="left" vertical="center"/>
    </xf>
    <xf numFmtId="10" fontId="21" fillId="2" borderId="2" xfId="0" applyNumberFormat="1" applyFont="1" applyFill="1" applyBorder="1" applyAlignment="1">
      <alignment horizontal="left" vertical="center"/>
    </xf>
    <xf numFmtId="10" fontId="21" fillId="2" borderId="12" xfId="0" applyNumberFormat="1" applyFont="1" applyFill="1" applyBorder="1" applyAlignment="1">
      <alignment horizontal="left" vertical="center"/>
    </xf>
    <xf numFmtId="10" fontId="21" fillId="2" borderId="0" xfId="0" applyNumberFormat="1" applyFont="1" applyFill="1" applyAlignment="1">
      <alignment horizontal="left" vertical="center"/>
    </xf>
    <xf numFmtId="0" fontId="17" fillId="3" borderId="6" xfId="0" applyFont="1" applyFill="1" applyBorder="1" applyAlignment="1">
      <alignment horizontal="center"/>
    </xf>
    <xf numFmtId="0" fontId="17" fillId="3" borderId="7" xfId="0" applyFont="1" applyFill="1" applyBorder="1" applyAlignment="1">
      <alignment horizontal="center"/>
    </xf>
    <xf numFmtId="0" fontId="17" fillId="3" borderId="8" xfId="0" applyFont="1" applyFill="1" applyBorder="1" applyAlignment="1">
      <alignment horizontal="center"/>
    </xf>
    <xf numFmtId="0" fontId="8" fillId="0" borderId="9" xfId="0" applyFont="1" applyBorder="1" applyAlignment="1">
      <alignment horizontal="center" vertical="center" wrapText="1" readingOrder="1"/>
    </xf>
    <xf numFmtId="0" fontId="8" fillId="0" borderId="16" xfId="0" applyFont="1" applyBorder="1" applyAlignment="1">
      <alignment horizontal="center" vertical="center" wrapText="1" readingOrder="1"/>
    </xf>
    <xf numFmtId="15" fontId="10" fillId="2" borderId="14" xfId="0" applyNumberFormat="1" applyFont="1" applyFill="1" applyBorder="1" applyAlignment="1">
      <alignment horizontal="center" vertical="center"/>
    </xf>
    <xf numFmtId="15" fontId="10" fillId="2" borderId="3" xfId="0" applyNumberFormat="1" applyFont="1" applyFill="1" applyBorder="1" applyAlignment="1">
      <alignment horizontal="center" vertical="center"/>
    </xf>
    <xf numFmtId="0" fontId="8" fillId="0" borderId="18" xfId="0" applyFont="1" applyBorder="1" applyAlignment="1">
      <alignment horizontal="center" vertical="center" wrapText="1" readingOrder="1"/>
    </xf>
    <xf numFmtId="0" fontId="8" fillId="0" borderId="20" xfId="0" applyFont="1" applyBorder="1" applyAlignment="1">
      <alignment horizontal="center" vertical="center" wrapText="1" readingOrder="1"/>
    </xf>
    <xf numFmtId="0" fontId="8" fillId="0" borderId="22" xfId="0" applyFont="1" applyBorder="1" applyAlignment="1">
      <alignment horizontal="center" vertical="center" wrapText="1" readingOrder="1"/>
    </xf>
    <xf numFmtId="10" fontId="36" fillId="2" borderId="0" xfId="0" applyNumberFormat="1" applyFont="1" applyFill="1" applyAlignment="1">
      <alignment horizontal="left" vertical="center" wrapText="1"/>
    </xf>
    <xf numFmtId="0" fontId="8" fillId="0" borderId="9" xfId="0" applyFont="1" applyBorder="1" applyAlignment="1">
      <alignment horizontal="left" vertical="center" readingOrder="1"/>
    </xf>
    <xf numFmtId="0" fontId="8" fillId="0" borderId="10" xfId="0" applyFont="1" applyBorder="1" applyAlignment="1">
      <alignment horizontal="left" vertical="center" readingOrder="1"/>
    </xf>
    <xf numFmtId="0" fontId="34" fillId="0" borderId="12" xfId="0" applyFont="1" applyBorder="1" applyAlignment="1">
      <alignment horizontal="left" vertical="top" readingOrder="1"/>
    </xf>
    <xf numFmtId="0" fontId="34" fillId="0" borderId="0" xfId="0" applyFont="1" applyAlignment="1">
      <alignment horizontal="left" vertical="top" readingOrder="1"/>
    </xf>
    <xf numFmtId="0" fontId="27" fillId="0" borderId="0" xfId="0" applyFont="1" applyAlignment="1">
      <alignment horizontal="center" vertical="center"/>
    </xf>
    <xf numFmtId="0" fontId="29" fillId="0" borderId="2" xfId="0" applyFont="1" applyBorder="1" applyAlignment="1">
      <alignment horizontal="center" vertical="center"/>
    </xf>
    <xf numFmtId="10" fontId="30" fillId="9" borderId="37" xfId="3" applyNumberFormat="1" applyFont="1" applyFill="1" applyBorder="1" applyAlignment="1">
      <alignment horizontal="center" vertical="center"/>
    </xf>
    <xf numFmtId="10" fontId="30" fillId="9" borderId="38" xfId="3" applyNumberFormat="1" applyFont="1" applyFill="1" applyBorder="1" applyAlignment="1">
      <alignment horizontal="center" vertical="center"/>
    </xf>
    <xf numFmtId="10" fontId="30" fillId="9" borderId="28" xfId="3" applyNumberFormat="1" applyFont="1" applyFill="1" applyBorder="1" applyAlignment="1">
      <alignment horizontal="center" vertical="center"/>
    </xf>
    <xf numFmtId="0" fontId="34" fillId="0" borderId="9" xfId="0" applyFont="1" applyBorder="1" applyAlignment="1">
      <alignment horizontal="left" vertical="top" readingOrder="1"/>
    </xf>
    <xf numFmtId="0" fontId="34" fillId="0" borderId="10" xfId="0" applyFont="1" applyBorder="1" applyAlignment="1">
      <alignment horizontal="left" vertical="top" readingOrder="1"/>
    </xf>
    <xf numFmtId="0" fontId="34" fillId="0" borderId="25" xfId="0" applyFont="1" applyBorder="1" applyAlignment="1">
      <alignment horizontal="left" vertical="top" readingOrder="1"/>
    </xf>
    <xf numFmtId="0" fontId="34" fillId="0" borderId="2" xfId="0" applyFont="1" applyBorder="1" applyAlignment="1">
      <alignment horizontal="left" vertical="top" readingOrder="1"/>
    </xf>
  </cellXfs>
  <cellStyles count="12">
    <cellStyle name="Comma" xfId="1" builtinId="3"/>
    <cellStyle name="Comma 2" xfId="4" xr:uid="{00000000-0005-0000-0000-000001000000}"/>
    <cellStyle name="Comma 2 2" xfId="11" xr:uid="{DF994D52-FA59-4BCC-B253-8395AFFDE301}"/>
    <cellStyle name="Comma 3" xfId="7" xr:uid="{00000000-0005-0000-0000-000002000000}"/>
    <cellStyle name="Comma 4" xfId="6" xr:uid="{00000000-0005-0000-0000-000003000000}"/>
    <cellStyle name="Currency" xfId="2" builtinId="4"/>
    <cellStyle name="Currency 2" xfId="5" xr:uid="{00000000-0005-0000-0000-000005000000}"/>
    <cellStyle name="Currency 3" xfId="8" xr:uid="{00000000-0005-0000-0000-000006000000}"/>
    <cellStyle name="Normal" xfId="0" builtinId="0"/>
    <cellStyle name="Normal 2" xfId="9" xr:uid="{00000000-0005-0000-0000-000008000000}"/>
    <cellStyle name="Percent" xfId="3" builtinId="5"/>
    <cellStyle name="Percent 2" xfId="10" xr:uid="{00000000-0005-0000-0000-00000A000000}"/>
  </cellStyles>
  <dxfs count="18">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FF0000"/>
      </font>
      <fill>
        <patternFill patternType="none">
          <bgColor auto="1"/>
        </patternFill>
      </fill>
    </dxf>
    <dxf>
      <font>
        <color theme="0"/>
      </font>
    </dxf>
  </dxfs>
  <tableStyles count="0" defaultTableStyle="TableStyleMedium2" defaultPivotStyle="PivotStyleLight16"/>
  <colors>
    <mruColors>
      <color rgb="FF08DA94"/>
      <color rgb="FF002060"/>
      <color rgb="FFDD2751"/>
      <color rgb="FF025C78"/>
      <color rgb="FFA5A5A5"/>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096153846153844E-2"/>
          <c:y val="3.1833008790348269E-2"/>
          <c:w val="0.88166761633428303"/>
          <c:h val="0.86779545454545459"/>
        </c:manualLayout>
      </c:layout>
      <c:lineChart>
        <c:grouping val="standard"/>
        <c:varyColors val="0"/>
        <c:ser>
          <c:idx val="0"/>
          <c:order val="0"/>
          <c:tx>
            <c:v>RFXIX</c:v>
          </c:tx>
          <c:spPr>
            <a:ln w="19050" cap="rnd">
              <a:solidFill>
                <a:srgbClr val="08DA94"/>
              </a:solidFill>
              <a:round/>
            </a:ln>
            <a:effectLst/>
          </c:spPr>
          <c:marker>
            <c:symbol val="none"/>
          </c:marker>
          <c:cat>
            <c:numRef>
              <c:f>'[1]RFX Return Data'!$A$3:$A$143</c:f>
              <c:numCache>
                <c:formatCode>General</c:formatCode>
                <c:ptCount val="141"/>
                <c:pt idx="0">
                  <c:v>39845</c:v>
                </c:pt>
                <c:pt idx="1">
                  <c:v>39872</c:v>
                </c:pt>
                <c:pt idx="2">
                  <c:v>39903</c:v>
                </c:pt>
                <c:pt idx="3">
                  <c:v>39933</c:v>
                </c:pt>
                <c:pt idx="4">
                  <c:v>39964</c:v>
                </c:pt>
                <c:pt idx="5">
                  <c:v>39994</c:v>
                </c:pt>
                <c:pt idx="6">
                  <c:v>40025</c:v>
                </c:pt>
                <c:pt idx="7">
                  <c:v>40056</c:v>
                </c:pt>
                <c:pt idx="8">
                  <c:v>40086</c:v>
                </c:pt>
                <c:pt idx="9">
                  <c:v>40117</c:v>
                </c:pt>
                <c:pt idx="10">
                  <c:v>40147</c:v>
                </c:pt>
                <c:pt idx="11">
                  <c:v>40178</c:v>
                </c:pt>
                <c:pt idx="12">
                  <c:v>40209</c:v>
                </c:pt>
                <c:pt idx="13">
                  <c:v>40237</c:v>
                </c:pt>
                <c:pt idx="14">
                  <c:v>40268</c:v>
                </c:pt>
                <c:pt idx="15">
                  <c:v>40298</c:v>
                </c:pt>
                <c:pt idx="16">
                  <c:v>40329</c:v>
                </c:pt>
                <c:pt idx="17">
                  <c:v>40359</c:v>
                </c:pt>
                <c:pt idx="18">
                  <c:v>40390</c:v>
                </c:pt>
                <c:pt idx="19">
                  <c:v>40421</c:v>
                </c:pt>
                <c:pt idx="20">
                  <c:v>40451</c:v>
                </c:pt>
                <c:pt idx="21">
                  <c:v>40482</c:v>
                </c:pt>
                <c:pt idx="22">
                  <c:v>40512</c:v>
                </c:pt>
                <c:pt idx="23">
                  <c:v>40543</c:v>
                </c:pt>
                <c:pt idx="24">
                  <c:v>40574</c:v>
                </c:pt>
                <c:pt idx="25">
                  <c:v>40602</c:v>
                </c:pt>
                <c:pt idx="26">
                  <c:v>40633</c:v>
                </c:pt>
                <c:pt idx="27">
                  <c:v>40663</c:v>
                </c:pt>
                <c:pt idx="28">
                  <c:v>40694</c:v>
                </c:pt>
                <c:pt idx="29">
                  <c:v>40724</c:v>
                </c:pt>
                <c:pt idx="30">
                  <c:v>40755</c:v>
                </c:pt>
                <c:pt idx="31">
                  <c:v>40786</c:v>
                </c:pt>
                <c:pt idx="32">
                  <c:v>40816</c:v>
                </c:pt>
                <c:pt idx="33">
                  <c:v>40847</c:v>
                </c:pt>
                <c:pt idx="34">
                  <c:v>40877</c:v>
                </c:pt>
                <c:pt idx="35">
                  <c:v>40908</c:v>
                </c:pt>
                <c:pt idx="36">
                  <c:v>40939</c:v>
                </c:pt>
                <c:pt idx="37">
                  <c:v>40968</c:v>
                </c:pt>
                <c:pt idx="38">
                  <c:v>40999</c:v>
                </c:pt>
                <c:pt idx="39">
                  <c:v>41029</c:v>
                </c:pt>
                <c:pt idx="40">
                  <c:v>41060</c:v>
                </c:pt>
                <c:pt idx="41">
                  <c:v>41090</c:v>
                </c:pt>
                <c:pt idx="42">
                  <c:v>41121</c:v>
                </c:pt>
                <c:pt idx="43">
                  <c:v>41152</c:v>
                </c:pt>
                <c:pt idx="44">
                  <c:v>41182</c:v>
                </c:pt>
                <c:pt idx="45">
                  <c:v>41213</c:v>
                </c:pt>
                <c:pt idx="46">
                  <c:v>41243</c:v>
                </c:pt>
                <c:pt idx="47">
                  <c:v>41274</c:v>
                </c:pt>
                <c:pt idx="48">
                  <c:v>41305</c:v>
                </c:pt>
                <c:pt idx="49">
                  <c:v>41333</c:v>
                </c:pt>
                <c:pt idx="50">
                  <c:v>41364</c:v>
                </c:pt>
                <c:pt idx="51">
                  <c:v>41394</c:v>
                </c:pt>
                <c:pt idx="52">
                  <c:v>41425</c:v>
                </c:pt>
                <c:pt idx="53">
                  <c:v>41455</c:v>
                </c:pt>
                <c:pt idx="54">
                  <c:v>41486</c:v>
                </c:pt>
                <c:pt idx="55">
                  <c:v>41517</c:v>
                </c:pt>
                <c:pt idx="56">
                  <c:v>41547</c:v>
                </c:pt>
                <c:pt idx="57">
                  <c:v>41578</c:v>
                </c:pt>
                <c:pt idx="58">
                  <c:v>41608</c:v>
                </c:pt>
                <c:pt idx="59">
                  <c:v>41639</c:v>
                </c:pt>
                <c:pt idx="60">
                  <c:v>41670</c:v>
                </c:pt>
                <c:pt idx="61">
                  <c:v>41698</c:v>
                </c:pt>
                <c:pt idx="62">
                  <c:v>41729</c:v>
                </c:pt>
                <c:pt idx="63">
                  <c:v>41759</c:v>
                </c:pt>
                <c:pt idx="64">
                  <c:v>41790</c:v>
                </c:pt>
                <c:pt idx="65">
                  <c:v>41820</c:v>
                </c:pt>
                <c:pt idx="66">
                  <c:v>41851</c:v>
                </c:pt>
                <c:pt idx="67">
                  <c:v>41882</c:v>
                </c:pt>
                <c:pt idx="68">
                  <c:v>41912</c:v>
                </c:pt>
                <c:pt idx="69">
                  <c:v>41943</c:v>
                </c:pt>
                <c:pt idx="70">
                  <c:v>41973</c:v>
                </c:pt>
                <c:pt idx="71">
                  <c:v>42004</c:v>
                </c:pt>
                <c:pt idx="72">
                  <c:v>42035</c:v>
                </c:pt>
                <c:pt idx="73">
                  <c:v>42063</c:v>
                </c:pt>
                <c:pt idx="74">
                  <c:v>42094</c:v>
                </c:pt>
                <c:pt idx="75">
                  <c:v>42124</c:v>
                </c:pt>
                <c:pt idx="76">
                  <c:v>42155</c:v>
                </c:pt>
                <c:pt idx="77">
                  <c:v>42185</c:v>
                </c:pt>
                <c:pt idx="78">
                  <c:v>42216</c:v>
                </c:pt>
                <c:pt idx="79">
                  <c:v>42247</c:v>
                </c:pt>
                <c:pt idx="80">
                  <c:v>42277</c:v>
                </c:pt>
                <c:pt idx="81">
                  <c:v>42308</c:v>
                </c:pt>
                <c:pt idx="82">
                  <c:v>42338</c:v>
                </c:pt>
                <c:pt idx="83">
                  <c:v>42369</c:v>
                </c:pt>
                <c:pt idx="84">
                  <c:v>42400</c:v>
                </c:pt>
                <c:pt idx="85">
                  <c:v>42429</c:v>
                </c:pt>
                <c:pt idx="86">
                  <c:v>42460</c:v>
                </c:pt>
                <c:pt idx="87">
                  <c:v>42490</c:v>
                </c:pt>
                <c:pt idx="88">
                  <c:v>42521</c:v>
                </c:pt>
                <c:pt idx="89">
                  <c:v>42551</c:v>
                </c:pt>
                <c:pt idx="90">
                  <c:v>42582</c:v>
                </c:pt>
                <c:pt idx="91">
                  <c:v>42613</c:v>
                </c:pt>
                <c:pt idx="92">
                  <c:v>42643</c:v>
                </c:pt>
                <c:pt idx="93">
                  <c:v>42674</c:v>
                </c:pt>
                <c:pt idx="94">
                  <c:v>42704</c:v>
                </c:pt>
                <c:pt idx="95">
                  <c:v>42735</c:v>
                </c:pt>
                <c:pt idx="96">
                  <c:v>42766</c:v>
                </c:pt>
                <c:pt idx="97">
                  <c:v>42794</c:v>
                </c:pt>
                <c:pt idx="98">
                  <c:v>42825</c:v>
                </c:pt>
                <c:pt idx="99">
                  <c:v>42855</c:v>
                </c:pt>
                <c:pt idx="100">
                  <c:v>42886</c:v>
                </c:pt>
                <c:pt idx="101">
                  <c:v>42916</c:v>
                </c:pt>
                <c:pt idx="102">
                  <c:v>42947</c:v>
                </c:pt>
                <c:pt idx="103">
                  <c:v>42978</c:v>
                </c:pt>
                <c:pt idx="104">
                  <c:v>43008</c:v>
                </c:pt>
                <c:pt idx="105">
                  <c:v>43039</c:v>
                </c:pt>
                <c:pt idx="106">
                  <c:v>43069</c:v>
                </c:pt>
                <c:pt idx="107">
                  <c:v>43100</c:v>
                </c:pt>
                <c:pt idx="108">
                  <c:v>43131</c:v>
                </c:pt>
                <c:pt idx="109">
                  <c:v>43159</c:v>
                </c:pt>
                <c:pt idx="110">
                  <c:v>43190</c:v>
                </c:pt>
                <c:pt idx="111">
                  <c:v>43220</c:v>
                </c:pt>
                <c:pt idx="112">
                  <c:v>43251</c:v>
                </c:pt>
                <c:pt idx="113">
                  <c:v>43281</c:v>
                </c:pt>
                <c:pt idx="114">
                  <c:v>43312</c:v>
                </c:pt>
                <c:pt idx="115">
                  <c:v>43343</c:v>
                </c:pt>
                <c:pt idx="116">
                  <c:v>43373</c:v>
                </c:pt>
                <c:pt idx="117">
                  <c:v>43404</c:v>
                </c:pt>
                <c:pt idx="118">
                  <c:v>43434</c:v>
                </c:pt>
                <c:pt idx="119">
                  <c:v>43465</c:v>
                </c:pt>
                <c:pt idx="120">
                  <c:v>43496</c:v>
                </c:pt>
                <c:pt idx="121">
                  <c:v>43524</c:v>
                </c:pt>
                <c:pt idx="122">
                  <c:v>43555</c:v>
                </c:pt>
                <c:pt idx="123">
                  <c:v>43585</c:v>
                </c:pt>
                <c:pt idx="124">
                  <c:v>43616</c:v>
                </c:pt>
                <c:pt idx="125">
                  <c:v>43646</c:v>
                </c:pt>
                <c:pt idx="126">
                  <c:v>43677</c:v>
                </c:pt>
                <c:pt idx="127">
                  <c:v>43708</c:v>
                </c:pt>
                <c:pt idx="128">
                  <c:v>43738</c:v>
                </c:pt>
                <c:pt idx="129">
                  <c:v>43769</c:v>
                </c:pt>
                <c:pt idx="130">
                  <c:v>43799</c:v>
                </c:pt>
                <c:pt idx="131">
                  <c:v>43830</c:v>
                </c:pt>
                <c:pt idx="132">
                  <c:v>43861</c:v>
                </c:pt>
                <c:pt idx="133">
                  <c:v>43890</c:v>
                </c:pt>
                <c:pt idx="134">
                  <c:v>43921</c:v>
                </c:pt>
                <c:pt idx="135">
                  <c:v>43951</c:v>
                </c:pt>
                <c:pt idx="136">
                  <c:v>43982</c:v>
                </c:pt>
                <c:pt idx="137">
                  <c:v>44012</c:v>
                </c:pt>
                <c:pt idx="138">
                  <c:v>44043</c:v>
                </c:pt>
                <c:pt idx="139">
                  <c:v>44074</c:v>
                </c:pt>
                <c:pt idx="140">
                  <c:v>44104</c:v>
                </c:pt>
              </c:numCache>
            </c:numRef>
          </c:cat>
          <c:val>
            <c:numRef>
              <c:f>'[1]RFX Return Data'!$H$3:$H$143</c:f>
              <c:numCache>
                <c:formatCode>General</c:formatCode>
                <c:ptCount val="141"/>
                <c:pt idx="0">
                  <c:v>10000</c:v>
                </c:pt>
                <c:pt idx="1">
                  <c:v>9859.1061037513919</c:v>
                </c:pt>
                <c:pt idx="2">
                  <c:v>9732.0787421072164</c:v>
                </c:pt>
                <c:pt idx="3">
                  <c:v>10233.997771449795</c:v>
                </c:pt>
                <c:pt idx="4">
                  <c:v>10779.249721431224</c:v>
                </c:pt>
                <c:pt idx="5">
                  <c:v>11463.909867525072</c:v>
                </c:pt>
                <c:pt idx="6">
                  <c:v>12074.780240188191</c:v>
                </c:pt>
                <c:pt idx="7">
                  <c:v>12630.927324501672</c:v>
                </c:pt>
                <c:pt idx="8">
                  <c:v>13183.112541785316</c:v>
                </c:pt>
                <c:pt idx="9">
                  <c:v>13969.790763897487</c:v>
                </c:pt>
                <c:pt idx="10">
                  <c:v>13846.477652593783</c:v>
                </c:pt>
                <c:pt idx="11">
                  <c:v>14702.983781106846</c:v>
                </c:pt>
                <c:pt idx="12">
                  <c:v>15369.320292187693</c:v>
                </c:pt>
                <c:pt idx="13">
                  <c:v>15493.623870248854</c:v>
                </c:pt>
                <c:pt idx="14">
                  <c:v>15694.688622013122</c:v>
                </c:pt>
                <c:pt idx="15">
                  <c:v>16612.356072799303</c:v>
                </c:pt>
                <c:pt idx="16">
                  <c:v>15743.716726507364</c:v>
                </c:pt>
                <c:pt idx="17">
                  <c:v>16401.881886839168</c:v>
                </c:pt>
                <c:pt idx="18">
                  <c:v>16700.259997523826</c:v>
                </c:pt>
                <c:pt idx="19">
                  <c:v>17346.787173455483</c:v>
                </c:pt>
                <c:pt idx="20">
                  <c:v>17748.669060294658</c:v>
                </c:pt>
                <c:pt idx="21">
                  <c:v>17738.269159341333</c:v>
                </c:pt>
                <c:pt idx="22">
                  <c:v>18240.931038752005</c:v>
                </c:pt>
                <c:pt idx="23">
                  <c:v>18634.393958152774</c:v>
                </c:pt>
                <c:pt idx="24">
                  <c:v>19803.639965333656</c:v>
                </c:pt>
                <c:pt idx="25">
                  <c:v>19692.707688498198</c:v>
                </c:pt>
                <c:pt idx="26">
                  <c:v>19718.459824192145</c:v>
                </c:pt>
                <c:pt idx="27">
                  <c:v>19808.344682431591</c:v>
                </c:pt>
                <c:pt idx="28">
                  <c:v>19719.202674260239</c:v>
                </c:pt>
                <c:pt idx="29">
                  <c:v>19445.833849201434</c:v>
                </c:pt>
                <c:pt idx="30">
                  <c:v>19593.41339606289</c:v>
                </c:pt>
                <c:pt idx="31">
                  <c:v>19184.350625232135</c:v>
                </c:pt>
                <c:pt idx="32">
                  <c:v>18818.373158350867</c:v>
                </c:pt>
                <c:pt idx="33">
                  <c:v>18458.833725393088</c:v>
                </c:pt>
                <c:pt idx="34">
                  <c:v>18362.015599851424</c:v>
                </c:pt>
                <c:pt idx="35">
                  <c:v>19320.292187693445</c:v>
                </c:pt>
                <c:pt idx="36">
                  <c:v>19720.193141017699</c:v>
                </c:pt>
                <c:pt idx="37">
                  <c:v>20098.056208988477</c:v>
                </c:pt>
                <c:pt idx="38">
                  <c:v>20806.982790640082</c:v>
                </c:pt>
                <c:pt idx="39">
                  <c:v>20807.230407329447</c:v>
                </c:pt>
                <c:pt idx="40">
                  <c:v>20884.734431100649</c:v>
                </c:pt>
                <c:pt idx="41">
                  <c:v>21055.837563451765</c:v>
                </c:pt>
                <c:pt idx="42">
                  <c:v>22013.866534604425</c:v>
                </c:pt>
                <c:pt idx="43">
                  <c:v>22233.007304692328</c:v>
                </c:pt>
                <c:pt idx="44">
                  <c:v>23212.331311130361</c:v>
                </c:pt>
                <c:pt idx="45">
                  <c:v>23455.243283397296</c:v>
                </c:pt>
                <c:pt idx="46">
                  <c:v>24135.941562461299</c:v>
                </c:pt>
                <c:pt idx="47">
                  <c:v>25521.852172836439</c:v>
                </c:pt>
                <c:pt idx="48">
                  <c:v>27756.840411043693</c:v>
                </c:pt>
                <c:pt idx="49">
                  <c:v>28436.795840039606</c:v>
                </c:pt>
                <c:pt idx="50">
                  <c:v>28727.250216664594</c:v>
                </c:pt>
                <c:pt idx="51">
                  <c:v>29152.655688993429</c:v>
                </c:pt>
                <c:pt idx="52">
                  <c:v>29885.353472824059</c:v>
                </c:pt>
                <c:pt idx="53">
                  <c:v>28999.380958276579</c:v>
                </c:pt>
                <c:pt idx="54">
                  <c:v>28841.401510461801</c:v>
                </c:pt>
                <c:pt idx="55">
                  <c:v>28959.019437910112</c:v>
                </c:pt>
                <c:pt idx="56">
                  <c:v>29383.434443481485</c:v>
                </c:pt>
                <c:pt idx="57">
                  <c:v>29960.876563080346</c:v>
                </c:pt>
                <c:pt idx="58">
                  <c:v>30215.921753126157</c:v>
                </c:pt>
                <c:pt idx="59">
                  <c:v>30363.253683298251</c:v>
                </c:pt>
                <c:pt idx="60">
                  <c:v>31097.189550575709</c:v>
                </c:pt>
                <c:pt idx="61">
                  <c:v>31276.21641698651</c:v>
                </c:pt>
                <c:pt idx="62">
                  <c:v>31311.130370186951</c:v>
                </c:pt>
                <c:pt idx="63">
                  <c:v>31542.404358053736</c:v>
                </c:pt>
                <c:pt idx="64">
                  <c:v>31939.086294416251</c:v>
                </c:pt>
                <c:pt idx="65">
                  <c:v>32155.998514299874</c:v>
                </c:pt>
                <c:pt idx="66">
                  <c:v>32322.396929553059</c:v>
                </c:pt>
                <c:pt idx="67">
                  <c:v>32508.109446576706</c:v>
                </c:pt>
                <c:pt idx="68">
                  <c:v>32595.022904543777</c:v>
                </c:pt>
                <c:pt idx="69">
                  <c:v>32610.62275597376</c:v>
                </c:pt>
                <c:pt idx="70">
                  <c:v>33231.645412900834</c:v>
                </c:pt>
                <c:pt idx="71">
                  <c:v>33466.881267797449</c:v>
                </c:pt>
                <c:pt idx="72">
                  <c:v>33461.681317320792</c:v>
                </c:pt>
                <c:pt idx="73">
                  <c:v>33748.17382691594</c:v>
                </c:pt>
                <c:pt idx="74">
                  <c:v>33943.048161446088</c:v>
                </c:pt>
                <c:pt idx="75">
                  <c:v>33976.724031199708</c:v>
                </c:pt>
                <c:pt idx="76">
                  <c:v>34048.285254426155</c:v>
                </c:pt>
                <c:pt idx="77">
                  <c:v>34264.702240931045</c:v>
                </c:pt>
                <c:pt idx="78">
                  <c:v>34411.043704345677</c:v>
                </c:pt>
                <c:pt idx="79">
                  <c:v>34416.491271511703</c:v>
                </c:pt>
                <c:pt idx="80">
                  <c:v>34479.881143989107</c:v>
                </c:pt>
                <c:pt idx="81">
                  <c:v>34642.565308901823</c:v>
                </c:pt>
                <c:pt idx="82">
                  <c:v>34741.364367958406</c:v>
                </c:pt>
                <c:pt idx="83">
                  <c:v>34762.659403243779</c:v>
                </c:pt>
                <c:pt idx="84">
                  <c:v>34599.975238331062</c:v>
                </c:pt>
                <c:pt idx="85">
                  <c:v>34330.56828030209</c:v>
                </c:pt>
                <c:pt idx="86">
                  <c:v>34411.538937724399</c:v>
                </c:pt>
                <c:pt idx="87">
                  <c:v>34572.24216912219</c:v>
                </c:pt>
                <c:pt idx="88">
                  <c:v>34642.565308901809</c:v>
                </c:pt>
                <c:pt idx="89">
                  <c:v>34746.069085056326</c:v>
                </c:pt>
                <c:pt idx="90">
                  <c:v>34897.858115636984</c:v>
                </c:pt>
                <c:pt idx="91">
                  <c:v>35008.790392472445</c:v>
                </c:pt>
                <c:pt idx="92">
                  <c:v>35792.249597622875</c:v>
                </c:pt>
                <c:pt idx="93">
                  <c:v>35947.257645165271</c:v>
                </c:pt>
                <c:pt idx="94">
                  <c:v>36105.484709669421</c:v>
                </c:pt>
                <c:pt idx="95">
                  <c:v>36181.255416615066</c:v>
                </c:pt>
                <c:pt idx="96">
                  <c:v>36414.510337996762</c:v>
                </c:pt>
                <c:pt idx="97">
                  <c:v>36666.33651108083</c:v>
                </c:pt>
                <c:pt idx="98">
                  <c:v>37174.198340968163</c:v>
                </c:pt>
                <c:pt idx="99">
                  <c:v>38411.538937724377</c:v>
                </c:pt>
                <c:pt idx="100">
                  <c:v>38799.059056580387</c:v>
                </c:pt>
                <c:pt idx="101">
                  <c:v>39206.140893896219</c:v>
                </c:pt>
                <c:pt idx="102">
                  <c:v>39409.434195864771</c:v>
                </c:pt>
                <c:pt idx="103">
                  <c:v>40016.095084808687</c:v>
                </c:pt>
                <c:pt idx="104">
                  <c:v>40289.711526556872</c:v>
                </c:pt>
                <c:pt idx="105">
                  <c:v>40810.697040980544</c:v>
                </c:pt>
                <c:pt idx="106">
                  <c:v>41302.959019437891</c:v>
                </c:pt>
                <c:pt idx="107">
                  <c:v>41951.962362263199</c:v>
                </c:pt>
                <c:pt idx="108">
                  <c:v>43048.161446081453</c:v>
                </c:pt>
                <c:pt idx="109">
                  <c:v>43612.479881143969</c:v>
                </c:pt>
                <c:pt idx="110">
                  <c:v>44325.120713136042</c:v>
                </c:pt>
                <c:pt idx="111">
                  <c:v>44485.081094465742</c:v>
                </c:pt>
                <c:pt idx="112">
                  <c:v>44732.450167141244</c:v>
                </c:pt>
                <c:pt idx="113">
                  <c:v>44961.000371425005</c:v>
                </c:pt>
                <c:pt idx="114">
                  <c:v>46247.369072675472</c:v>
                </c:pt>
                <c:pt idx="115">
                  <c:v>46507.118979819214</c:v>
                </c:pt>
                <c:pt idx="116">
                  <c:v>46649.498576204016</c:v>
                </c:pt>
                <c:pt idx="117">
                  <c:v>47050.637612975086</c:v>
                </c:pt>
                <c:pt idx="118">
                  <c:v>46931.533985390583</c:v>
                </c:pt>
                <c:pt idx="119">
                  <c:v>46684.164912715089</c:v>
                </c:pt>
                <c:pt idx="120">
                  <c:v>46958.028971152627</c:v>
                </c:pt>
                <c:pt idx="121">
                  <c:v>47225.454995666689</c:v>
                </c:pt>
                <c:pt idx="122">
                  <c:v>47501.547604308515</c:v>
                </c:pt>
                <c:pt idx="123">
                  <c:v>48074.53262349881</c:v>
                </c:pt>
                <c:pt idx="124">
                  <c:v>49243.035780611601</c:v>
                </c:pt>
                <c:pt idx="125">
                  <c:v>49439.891048656667</c:v>
                </c:pt>
                <c:pt idx="126">
                  <c:v>49473.81</c:v>
                </c:pt>
                <c:pt idx="127">
                  <c:v>49614.1</c:v>
                </c:pt>
                <c:pt idx="128">
                  <c:v>49624.05</c:v>
                </c:pt>
                <c:pt idx="129">
                  <c:v>49976</c:v>
                </c:pt>
                <c:pt idx="130">
                  <c:v>50244</c:v>
                </c:pt>
                <c:pt idx="131">
                  <c:v>50470</c:v>
                </c:pt>
                <c:pt idx="132">
                  <c:v>51791</c:v>
                </c:pt>
                <c:pt idx="133">
                  <c:v>52008</c:v>
                </c:pt>
                <c:pt idx="134">
                  <c:v>46934</c:v>
                </c:pt>
                <c:pt idx="135">
                  <c:v>48254</c:v>
                </c:pt>
                <c:pt idx="136">
                  <c:v>49506</c:v>
                </c:pt>
                <c:pt idx="137">
                  <c:v>50151</c:v>
                </c:pt>
                <c:pt idx="138">
                  <c:v>50620</c:v>
                </c:pt>
                <c:pt idx="139">
                  <c:v>50806</c:v>
                </c:pt>
                <c:pt idx="140">
                  <c:v>51044</c:v>
                </c:pt>
              </c:numCache>
            </c:numRef>
          </c:val>
          <c:smooth val="0"/>
          <c:extLst>
            <c:ext xmlns:c16="http://schemas.microsoft.com/office/drawing/2014/chart" uri="{C3380CC4-5D6E-409C-BE32-E72D297353CC}">
              <c16:uniqueId val="{00000000-FDE7-4EEA-B61C-E43573CB71A9}"/>
            </c:ext>
          </c:extLst>
        </c:ser>
        <c:ser>
          <c:idx val="2"/>
          <c:order val="1"/>
          <c:tx>
            <c:v>Bloomberg Barclays US Agg. TR</c:v>
          </c:tx>
          <c:spPr>
            <a:ln w="12700" cap="rnd">
              <a:solidFill>
                <a:srgbClr val="A5A5A5"/>
              </a:solidFill>
              <a:round/>
            </a:ln>
            <a:effectLst/>
          </c:spPr>
          <c:marker>
            <c:symbol val="none"/>
          </c:marker>
          <c:cat>
            <c:numRef>
              <c:f>'[1]RFX Return Data'!$A$3:$A$143</c:f>
              <c:numCache>
                <c:formatCode>General</c:formatCode>
                <c:ptCount val="141"/>
                <c:pt idx="0">
                  <c:v>39845</c:v>
                </c:pt>
                <c:pt idx="1">
                  <c:v>39872</c:v>
                </c:pt>
                <c:pt idx="2">
                  <c:v>39903</c:v>
                </c:pt>
                <c:pt idx="3">
                  <c:v>39933</c:v>
                </c:pt>
                <c:pt idx="4">
                  <c:v>39964</c:v>
                </c:pt>
                <c:pt idx="5">
                  <c:v>39994</c:v>
                </c:pt>
                <c:pt idx="6">
                  <c:v>40025</c:v>
                </c:pt>
                <c:pt idx="7">
                  <c:v>40056</c:v>
                </c:pt>
                <c:pt idx="8">
                  <c:v>40086</c:v>
                </c:pt>
                <c:pt idx="9">
                  <c:v>40117</c:v>
                </c:pt>
                <c:pt idx="10">
                  <c:v>40147</c:v>
                </c:pt>
                <c:pt idx="11">
                  <c:v>40178</c:v>
                </c:pt>
                <c:pt idx="12">
                  <c:v>40209</c:v>
                </c:pt>
                <c:pt idx="13">
                  <c:v>40237</c:v>
                </c:pt>
                <c:pt idx="14">
                  <c:v>40268</c:v>
                </c:pt>
                <c:pt idx="15">
                  <c:v>40298</c:v>
                </c:pt>
                <c:pt idx="16">
                  <c:v>40329</c:v>
                </c:pt>
                <c:pt idx="17">
                  <c:v>40359</c:v>
                </c:pt>
                <c:pt idx="18">
                  <c:v>40390</c:v>
                </c:pt>
                <c:pt idx="19">
                  <c:v>40421</c:v>
                </c:pt>
                <c:pt idx="20">
                  <c:v>40451</c:v>
                </c:pt>
                <c:pt idx="21">
                  <c:v>40482</c:v>
                </c:pt>
                <c:pt idx="22">
                  <c:v>40512</c:v>
                </c:pt>
                <c:pt idx="23">
                  <c:v>40543</c:v>
                </c:pt>
                <c:pt idx="24">
                  <c:v>40574</c:v>
                </c:pt>
                <c:pt idx="25">
                  <c:v>40602</c:v>
                </c:pt>
                <c:pt idx="26">
                  <c:v>40633</c:v>
                </c:pt>
                <c:pt idx="27">
                  <c:v>40663</c:v>
                </c:pt>
                <c:pt idx="28">
                  <c:v>40694</c:v>
                </c:pt>
                <c:pt idx="29">
                  <c:v>40724</c:v>
                </c:pt>
                <c:pt idx="30">
                  <c:v>40755</c:v>
                </c:pt>
                <c:pt idx="31">
                  <c:v>40786</c:v>
                </c:pt>
                <c:pt idx="32">
                  <c:v>40816</c:v>
                </c:pt>
                <c:pt idx="33">
                  <c:v>40847</c:v>
                </c:pt>
                <c:pt idx="34">
                  <c:v>40877</c:v>
                </c:pt>
                <c:pt idx="35">
                  <c:v>40908</c:v>
                </c:pt>
                <c:pt idx="36">
                  <c:v>40939</c:v>
                </c:pt>
                <c:pt idx="37">
                  <c:v>40968</c:v>
                </c:pt>
                <c:pt idx="38">
                  <c:v>40999</c:v>
                </c:pt>
                <c:pt idx="39">
                  <c:v>41029</c:v>
                </c:pt>
                <c:pt idx="40">
                  <c:v>41060</c:v>
                </c:pt>
                <c:pt idx="41">
                  <c:v>41090</c:v>
                </c:pt>
                <c:pt idx="42">
                  <c:v>41121</c:v>
                </c:pt>
                <c:pt idx="43">
                  <c:v>41152</c:v>
                </c:pt>
                <c:pt idx="44">
                  <c:v>41182</c:v>
                </c:pt>
                <c:pt idx="45">
                  <c:v>41213</c:v>
                </c:pt>
                <c:pt idx="46">
                  <c:v>41243</c:v>
                </c:pt>
                <c:pt idx="47">
                  <c:v>41274</c:v>
                </c:pt>
                <c:pt idx="48">
                  <c:v>41305</c:v>
                </c:pt>
                <c:pt idx="49">
                  <c:v>41333</c:v>
                </c:pt>
                <c:pt idx="50">
                  <c:v>41364</c:v>
                </c:pt>
                <c:pt idx="51">
                  <c:v>41394</c:v>
                </c:pt>
                <c:pt idx="52">
                  <c:v>41425</c:v>
                </c:pt>
                <c:pt idx="53">
                  <c:v>41455</c:v>
                </c:pt>
                <c:pt idx="54">
                  <c:v>41486</c:v>
                </c:pt>
                <c:pt idx="55">
                  <c:v>41517</c:v>
                </c:pt>
                <c:pt idx="56">
                  <c:v>41547</c:v>
                </c:pt>
                <c:pt idx="57">
                  <c:v>41578</c:v>
                </c:pt>
                <c:pt idx="58">
                  <c:v>41608</c:v>
                </c:pt>
                <c:pt idx="59">
                  <c:v>41639</c:v>
                </c:pt>
                <c:pt idx="60">
                  <c:v>41670</c:v>
                </c:pt>
                <c:pt idx="61">
                  <c:v>41698</c:v>
                </c:pt>
                <c:pt idx="62">
                  <c:v>41729</c:v>
                </c:pt>
                <c:pt idx="63">
                  <c:v>41759</c:v>
                </c:pt>
                <c:pt idx="64">
                  <c:v>41790</c:v>
                </c:pt>
                <c:pt idx="65">
                  <c:v>41820</c:v>
                </c:pt>
                <c:pt idx="66">
                  <c:v>41851</c:v>
                </c:pt>
                <c:pt idx="67">
                  <c:v>41882</c:v>
                </c:pt>
                <c:pt idx="68">
                  <c:v>41912</c:v>
                </c:pt>
                <c:pt idx="69">
                  <c:v>41943</c:v>
                </c:pt>
                <c:pt idx="70">
                  <c:v>41973</c:v>
                </c:pt>
                <c:pt idx="71">
                  <c:v>42004</c:v>
                </c:pt>
                <c:pt idx="72">
                  <c:v>42035</c:v>
                </c:pt>
                <c:pt idx="73">
                  <c:v>42063</c:v>
                </c:pt>
                <c:pt idx="74">
                  <c:v>42094</c:v>
                </c:pt>
                <c:pt idx="75">
                  <c:v>42124</c:v>
                </c:pt>
                <c:pt idx="76">
                  <c:v>42155</c:v>
                </c:pt>
                <c:pt idx="77">
                  <c:v>42185</c:v>
                </c:pt>
                <c:pt idx="78">
                  <c:v>42216</c:v>
                </c:pt>
                <c:pt idx="79">
                  <c:v>42247</c:v>
                </c:pt>
                <c:pt idx="80">
                  <c:v>42277</c:v>
                </c:pt>
                <c:pt idx="81">
                  <c:v>42308</c:v>
                </c:pt>
                <c:pt idx="82">
                  <c:v>42338</c:v>
                </c:pt>
                <c:pt idx="83">
                  <c:v>42369</c:v>
                </c:pt>
                <c:pt idx="84">
                  <c:v>42400</c:v>
                </c:pt>
                <c:pt idx="85">
                  <c:v>42429</c:v>
                </c:pt>
                <c:pt idx="86">
                  <c:v>42460</c:v>
                </c:pt>
                <c:pt idx="87">
                  <c:v>42490</c:v>
                </c:pt>
                <c:pt idx="88">
                  <c:v>42521</c:v>
                </c:pt>
                <c:pt idx="89">
                  <c:v>42551</c:v>
                </c:pt>
                <c:pt idx="90">
                  <c:v>42582</c:v>
                </c:pt>
                <c:pt idx="91">
                  <c:v>42613</c:v>
                </c:pt>
                <c:pt idx="92">
                  <c:v>42643</c:v>
                </c:pt>
                <c:pt idx="93">
                  <c:v>42674</c:v>
                </c:pt>
                <c:pt idx="94">
                  <c:v>42704</c:v>
                </c:pt>
                <c:pt idx="95">
                  <c:v>42735</c:v>
                </c:pt>
                <c:pt idx="96">
                  <c:v>42766</c:v>
                </c:pt>
                <c:pt idx="97">
                  <c:v>42794</c:v>
                </c:pt>
                <c:pt idx="98">
                  <c:v>42825</c:v>
                </c:pt>
                <c:pt idx="99">
                  <c:v>42855</c:v>
                </c:pt>
                <c:pt idx="100">
                  <c:v>42886</c:v>
                </c:pt>
                <c:pt idx="101">
                  <c:v>42916</c:v>
                </c:pt>
                <c:pt idx="102">
                  <c:v>42947</c:v>
                </c:pt>
                <c:pt idx="103">
                  <c:v>42978</c:v>
                </c:pt>
                <c:pt idx="104">
                  <c:v>43008</c:v>
                </c:pt>
                <c:pt idx="105">
                  <c:v>43039</c:v>
                </c:pt>
                <c:pt idx="106">
                  <c:v>43069</c:v>
                </c:pt>
                <c:pt idx="107">
                  <c:v>43100</c:v>
                </c:pt>
                <c:pt idx="108">
                  <c:v>43131</c:v>
                </c:pt>
                <c:pt idx="109">
                  <c:v>43159</c:v>
                </c:pt>
                <c:pt idx="110">
                  <c:v>43190</c:v>
                </c:pt>
                <c:pt idx="111">
                  <c:v>43220</c:v>
                </c:pt>
                <c:pt idx="112">
                  <c:v>43251</c:v>
                </c:pt>
                <c:pt idx="113">
                  <c:v>43281</c:v>
                </c:pt>
                <c:pt idx="114">
                  <c:v>43312</c:v>
                </c:pt>
                <c:pt idx="115">
                  <c:v>43343</c:v>
                </c:pt>
                <c:pt idx="116">
                  <c:v>43373</c:v>
                </c:pt>
                <c:pt idx="117">
                  <c:v>43404</c:v>
                </c:pt>
                <c:pt idx="118">
                  <c:v>43434</c:v>
                </c:pt>
                <c:pt idx="119">
                  <c:v>43465</c:v>
                </c:pt>
                <c:pt idx="120">
                  <c:v>43496</c:v>
                </c:pt>
                <c:pt idx="121">
                  <c:v>43524</c:v>
                </c:pt>
                <c:pt idx="122">
                  <c:v>43555</c:v>
                </c:pt>
                <c:pt idx="123">
                  <c:v>43585</c:v>
                </c:pt>
                <c:pt idx="124">
                  <c:v>43616</c:v>
                </c:pt>
                <c:pt idx="125">
                  <c:v>43646</c:v>
                </c:pt>
                <c:pt idx="126">
                  <c:v>43677</c:v>
                </c:pt>
                <c:pt idx="127">
                  <c:v>43708</c:v>
                </c:pt>
                <c:pt idx="128">
                  <c:v>43738</c:v>
                </c:pt>
                <c:pt idx="129">
                  <c:v>43769</c:v>
                </c:pt>
                <c:pt idx="130">
                  <c:v>43799</c:v>
                </c:pt>
                <c:pt idx="131">
                  <c:v>43830</c:v>
                </c:pt>
                <c:pt idx="132">
                  <c:v>43861</c:v>
                </c:pt>
                <c:pt idx="133">
                  <c:v>43890</c:v>
                </c:pt>
                <c:pt idx="134">
                  <c:v>43921</c:v>
                </c:pt>
                <c:pt idx="135">
                  <c:v>43951</c:v>
                </c:pt>
                <c:pt idx="136">
                  <c:v>43982</c:v>
                </c:pt>
                <c:pt idx="137">
                  <c:v>44012</c:v>
                </c:pt>
                <c:pt idx="138">
                  <c:v>44043</c:v>
                </c:pt>
                <c:pt idx="139">
                  <c:v>44074</c:v>
                </c:pt>
                <c:pt idx="140">
                  <c:v>44104</c:v>
                </c:pt>
              </c:numCache>
            </c:numRef>
          </c:cat>
          <c:val>
            <c:numRef>
              <c:f>'[1]RFX Return Data'!$I$3:$I$143</c:f>
              <c:numCache>
                <c:formatCode>General</c:formatCode>
                <c:ptCount val="141"/>
                <c:pt idx="0">
                  <c:v>10000</c:v>
                </c:pt>
                <c:pt idx="1">
                  <c:v>9962.2555107648113</c:v>
                </c:pt>
                <c:pt idx="2">
                  <c:v>10100.744482296863</c:v>
                </c:pt>
                <c:pt idx="3">
                  <c:v>10149.035225877176</c:v>
                </c:pt>
                <c:pt idx="4">
                  <c:v>10222.650856536247</c:v>
                </c:pt>
                <c:pt idx="5">
                  <c:v>10280.794021938984</c:v>
                </c:pt>
                <c:pt idx="6">
                  <c:v>10446.619994865641</c:v>
                </c:pt>
                <c:pt idx="7">
                  <c:v>10554.788485155455</c:v>
                </c:pt>
                <c:pt idx="8">
                  <c:v>10665.662922283822</c:v>
                </c:pt>
                <c:pt idx="9">
                  <c:v>10718.324810757182</c:v>
                </c:pt>
                <c:pt idx="10">
                  <c:v>10857.091315298316</c:v>
                </c:pt>
                <c:pt idx="11">
                  <c:v>10687.379880244509</c:v>
                </c:pt>
                <c:pt idx="12">
                  <c:v>10850.638672837153</c:v>
                </c:pt>
                <c:pt idx="13">
                  <c:v>10891.158492163166</c:v>
                </c:pt>
                <c:pt idx="14">
                  <c:v>10877.767524474946</c:v>
                </c:pt>
                <c:pt idx="15">
                  <c:v>10991.00099218051</c:v>
                </c:pt>
                <c:pt idx="16">
                  <c:v>11083.488867457178</c:v>
                </c:pt>
                <c:pt idx="17">
                  <c:v>11257.293914394948</c:v>
                </c:pt>
                <c:pt idx="18">
                  <c:v>11377.3963240753</c:v>
                </c:pt>
                <c:pt idx="19">
                  <c:v>11523.794986366198</c:v>
                </c:pt>
                <c:pt idx="20">
                  <c:v>11536.075822018087</c:v>
                </c:pt>
                <c:pt idx="21">
                  <c:v>11577.150707362262</c:v>
                </c:pt>
                <c:pt idx="22">
                  <c:v>11510.612168434789</c:v>
                </c:pt>
                <c:pt idx="23">
                  <c:v>11386.485530122744</c:v>
                </c:pt>
                <c:pt idx="24">
                  <c:v>11399.737731306423</c:v>
                </c:pt>
                <c:pt idx="25">
                  <c:v>11428.254247989626</c:v>
                </c:pt>
                <c:pt idx="26">
                  <c:v>11434.568123946248</c:v>
                </c:pt>
                <c:pt idx="27">
                  <c:v>11579.717887696275</c:v>
                </c:pt>
                <c:pt idx="28">
                  <c:v>11730.83461114157</c:v>
                </c:pt>
                <c:pt idx="29">
                  <c:v>11696.48990126764</c:v>
                </c:pt>
                <c:pt idx="30">
                  <c:v>11882.090101091408</c:v>
                </c:pt>
                <c:pt idx="31">
                  <c:v>12055.686998272367</c:v>
                </c:pt>
                <c:pt idx="32">
                  <c:v>12143.387429142365</c:v>
                </c:pt>
                <c:pt idx="33">
                  <c:v>12156.43148056923</c:v>
                </c:pt>
                <c:pt idx="34">
                  <c:v>12145.885226224103</c:v>
                </c:pt>
                <c:pt idx="35">
                  <c:v>12279.378603592673</c:v>
                </c:pt>
                <c:pt idx="36">
                  <c:v>12387.200177621135</c:v>
                </c:pt>
                <c:pt idx="37">
                  <c:v>12384.355464278042</c:v>
                </c:pt>
                <c:pt idx="38">
                  <c:v>12316.498643557428</c:v>
                </c:pt>
                <c:pt idx="39">
                  <c:v>12453.044884025903</c:v>
                </c:pt>
                <c:pt idx="40">
                  <c:v>12565.723285713304</c:v>
                </c:pt>
                <c:pt idx="41">
                  <c:v>12570.649496624515</c:v>
                </c:pt>
                <c:pt idx="42">
                  <c:v>12744.038244048663</c:v>
                </c:pt>
                <c:pt idx="43">
                  <c:v>12752.364234321132</c:v>
                </c:pt>
                <c:pt idx="44">
                  <c:v>12769.918197145587</c:v>
                </c:pt>
                <c:pt idx="45">
                  <c:v>12795.034934467532</c:v>
                </c:pt>
                <c:pt idx="46">
                  <c:v>12815.22546087827</c:v>
                </c:pt>
                <c:pt idx="47">
                  <c:v>12796.977665531111</c:v>
                </c:pt>
                <c:pt idx="48">
                  <c:v>12707.473270102078</c:v>
                </c:pt>
                <c:pt idx="49">
                  <c:v>12771.16709568646</c:v>
                </c:pt>
                <c:pt idx="50">
                  <c:v>12781.366433770234</c:v>
                </c:pt>
                <c:pt idx="51">
                  <c:v>12910.69681600257</c:v>
                </c:pt>
                <c:pt idx="52">
                  <c:v>12680.344418464287</c:v>
                </c:pt>
                <c:pt idx="53">
                  <c:v>12484.197964295394</c:v>
                </c:pt>
                <c:pt idx="54">
                  <c:v>12501.266244353954</c:v>
                </c:pt>
                <c:pt idx="55">
                  <c:v>12437.36426901276</c:v>
                </c:pt>
                <c:pt idx="56">
                  <c:v>12555.107648115913</c:v>
                </c:pt>
                <c:pt idx="57">
                  <c:v>12656.615346187753</c:v>
                </c:pt>
                <c:pt idx="58">
                  <c:v>12609.226584886954</c:v>
                </c:pt>
                <c:pt idx="59">
                  <c:v>12537.969984805082</c:v>
                </c:pt>
                <c:pt idx="60">
                  <c:v>12723.223268367496</c:v>
                </c:pt>
                <c:pt idx="61">
                  <c:v>12790.871939331299</c:v>
                </c:pt>
                <c:pt idx="62">
                  <c:v>12769.085598118339</c:v>
                </c:pt>
                <c:pt idx="63">
                  <c:v>12876.837788894531</c:v>
                </c:pt>
                <c:pt idx="64">
                  <c:v>13023.444600942237</c:v>
                </c:pt>
                <c:pt idx="65">
                  <c:v>13030.174776412483</c:v>
                </c:pt>
                <c:pt idx="66">
                  <c:v>12997.495264593046</c:v>
                </c:pt>
                <c:pt idx="67">
                  <c:v>13140.979830288579</c:v>
                </c:pt>
                <c:pt idx="68">
                  <c:v>13051.75296786863</c:v>
                </c:pt>
                <c:pt idx="69">
                  <c:v>13180.042601316907</c:v>
                </c:pt>
                <c:pt idx="70">
                  <c:v>13273.571225377631</c:v>
                </c:pt>
                <c:pt idx="71">
                  <c:v>13285.990827534062</c:v>
                </c:pt>
                <c:pt idx="72">
                  <c:v>13564.564585400389</c:v>
                </c:pt>
                <c:pt idx="73">
                  <c:v>13437.038167727087</c:v>
                </c:pt>
                <c:pt idx="74">
                  <c:v>13499.413711518326</c:v>
                </c:pt>
                <c:pt idx="75">
                  <c:v>13450.98420143347</c:v>
                </c:pt>
                <c:pt idx="76">
                  <c:v>13418.582222623114</c:v>
                </c:pt>
                <c:pt idx="77">
                  <c:v>13272.252943584488</c:v>
                </c:pt>
                <c:pt idx="78">
                  <c:v>13364.532669104341</c:v>
                </c:pt>
                <c:pt idx="79">
                  <c:v>13345.313508225394</c:v>
                </c:pt>
                <c:pt idx="80">
                  <c:v>13435.5811194294</c:v>
                </c:pt>
                <c:pt idx="81">
                  <c:v>13437.870766754328</c:v>
                </c:pt>
                <c:pt idx="82">
                  <c:v>13402.346541591798</c:v>
                </c:pt>
                <c:pt idx="83">
                  <c:v>13359.051392174964</c:v>
                </c:pt>
                <c:pt idx="84">
                  <c:v>13542.847627439696</c:v>
                </c:pt>
                <c:pt idx="85">
                  <c:v>13638.94343183443</c:v>
                </c:pt>
                <c:pt idx="86">
                  <c:v>13764.041435678264</c:v>
                </c:pt>
                <c:pt idx="87">
                  <c:v>13816.911473908436</c:v>
                </c:pt>
                <c:pt idx="88">
                  <c:v>13820.450019774235</c:v>
                </c:pt>
                <c:pt idx="89">
                  <c:v>14068.772679650594</c:v>
                </c:pt>
                <c:pt idx="90">
                  <c:v>14157.722009061461</c:v>
                </c:pt>
                <c:pt idx="91">
                  <c:v>14141.555711282421</c:v>
                </c:pt>
                <c:pt idx="92">
                  <c:v>14133.229721009951</c:v>
                </c:pt>
                <c:pt idx="93">
                  <c:v>14025.130613972407</c:v>
                </c:pt>
                <c:pt idx="94">
                  <c:v>13693.409284866824</c:v>
                </c:pt>
                <c:pt idx="95">
                  <c:v>13712.697828998042</c:v>
                </c:pt>
                <c:pt idx="96">
                  <c:v>13739.618530879021</c:v>
                </c:pt>
                <c:pt idx="97">
                  <c:v>13831.967639651146</c:v>
                </c:pt>
                <c:pt idx="98">
                  <c:v>13824.682398162737</c:v>
                </c:pt>
                <c:pt idx="99">
                  <c:v>13931.393840154869</c:v>
                </c:pt>
                <c:pt idx="100">
                  <c:v>14038.590964912893</c:v>
                </c:pt>
                <c:pt idx="101">
                  <c:v>14024.506164701968</c:v>
                </c:pt>
                <c:pt idx="102">
                  <c:v>14084.869594177362</c:v>
                </c:pt>
                <c:pt idx="103">
                  <c:v>14211.147113309797</c:v>
                </c:pt>
                <c:pt idx="104">
                  <c:v>14143.498442345994</c:v>
                </c:pt>
                <c:pt idx="105">
                  <c:v>14151.685666113921</c:v>
                </c:pt>
                <c:pt idx="106">
                  <c:v>14133.507254019032</c:v>
                </c:pt>
                <c:pt idx="107">
                  <c:v>14198.380594892013</c:v>
                </c:pt>
                <c:pt idx="108">
                  <c:v>14034.844269290286</c:v>
                </c:pt>
                <c:pt idx="109">
                  <c:v>13901.836574687612</c:v>
                </c:pt>
                <c:pt idx="110">
                  <c:v>13990.994053855289</c:v>
                </c:pt>
                <c:pt idx="111">
                  <c:v>13886.919175449439</c:v>
                </c:pt>
                <c:pt idx="112">
                  <c:v>13985.998459691809</c:v>
                </c:pt>
                <c:pt idx="113">
                  <c:v>13968.791413128709</c:v>
                </c:pt>
                <c:pt idx="114">
                  <c:v>13972.121809237695</c:v>
                </c:pt>
                <c:pt idx="115">
                  <c:v>14062.042504180352</c:v>
                </c:pt>
                <c:pt idx="116">
                  <c:v>13971.497359967261</c:v>
                </c:pt>
                <c:pt idx="117">
                  <c:v>13861.10860560479</c:v>
                </c:pt>
                <c:pt idx="118">
                  <c:v>13943.813442311306</c:v>
                </c:pt>
                <c:pt idx="119">
                  <c:v>14199.976409694238</c:v>
                </c:pt>
                <c:pt idx="120">
                  <c:v>14350.815600130454</c:v>
                </c:pt>
                <c:pt idx="121">
                  <c:v>14342.489609857985</c:v>
                </c:pt>
                <c:pt idx="122">
                  <c:v>14617.871738119866</c:v>
                </c:pt>
                <c:pt idx="123">
                  <c:v>14621.618433742478</c:v>
                </c:pt>
                <c:pt idx="124">
                  <c:v>14881.181180486672</c:v>
                </c:pt>
                <c:pt idx="125">
                  <c:v>15068.030278851309</c:v>
                </c:pt>
                <c:pt idx="126">
                  <c:v>15101.195473436637</c:v>
                </c:pt>
                <c:pt idx="127">
                  <c:v>15492.517016242637</c:v>
                </c:pt>
                <c:pt idx="128">
                  <c:v>15410.020329292933</c:v>
                </c:pt>
                <c:pt idx="129">
                  <c:v>15456.437725061942</c:v>
                </c:pt>
                <c:pt idx="130">
                  <c:v>15448.528034303097</c:v>
                </c:pt>
                <c:pt idx="131">
                  <c:v>15437.773630201158</c:v>
                </c:pt>
                <c:pt idx="132">
                  <c:v>15734.872716423728</c:v>
                </c:pt>
                <c:pt idx="133">
                  <c:v>16018.09515219218</c:v>
                </c:pt>
                <c:pt idx="134">
                  <c:v>15923.803312356482</c:v>
                </c:pt>
                <c:pt idx="135">
                  <c:v>16206.886981620391</c:v>
                </c:pt>
                <c:pt idx="136">
                  <c:v>16282.306576838497</c:v>
                </c:pt>
                <c:pt idx="137">
                  <c:v>16384.924406946669</c:v>
                </c:pt>
                <c:pt idx="138">
                  <c:v>16629.639137704959</c:v>
                </c:pt>
                <c:pt idx="139">
                  <c:v>16495.382544561409</c:v>
                </c:pt>
                <c:pt idx="140">
                  <c:v>16486.362721766236</c:v>
                </c:pt>
              </c:numCache>
            </c:numRef>
          </c:val>
          <c:smooth val="0"/>
          <c:extLst>
            <c:ext xmlns:c16="http://schemas.microsoft.com/office/drawing/2014/chart" uri="{C3380CC4-5D6E-409C-BE32-E72D297353CC}">
              <c16:uniqueId val="{00000001-FDE7-4EEA-B61C-E43573CB71A9}"/>
            </c:ext>
          </c:extLst>
        </c:ser>
        <c:ser>
          <c:idx val="1"/>
          <c:order val="2"/>
          <c:tx>
            <c:v>Bloomberg Barclays MBS TR</c:v>
          </c:tx>
          <c:spPr>
            <a:ln w="12700" cap="rnd">
              <a:solidFill>
                <a:srgbClr val="025C78"/>
              </a:solidFill>
              <a:round/>
            </a:ln>
            <a:effectLst/>
          </c:spPr>
          <c:marker>
            <c:symbol val="none"/>
          </c:marker>
          <c:cat>
            <c:numRef>
              <c:f>'[1]RFX Return Data'!$A$3:$A$143</c:f>
              <c:numCache>
                <c:formatCode>General</c:formatCode>
                <c:ptCount val="141"/>
                <c:pt idx="0">
                  <c:v>39845</c:v>
                </c:pt>
                <c:pt idx="1">
                  <c:v>39872</c:v>
                </c:pt>
                <c:pt idx="2">
                  <c:v>39903</c:v>
                </c:pt>
                <c:pt idx="3">
                  <c:v>39933</c:v>
                </c:pt>
                <c:pt idx="4">
                  <c:v>39964</c:v>
                </c:pt>
                <c:pt idx="5">
                  <c:v>39994</c:v>
                </c:pt>
                <c:pt idx="6">
                  <c:v>40025</c:v>
                </c:pt>
                <c:pt idx="7">
                  <c:v>40056</c:v>
                </c:pt>
                <c:pt idx="8">
                  <c:v>40086</c:v>
                </c:pt>
                <c:pt idx="9">
                  <c:v>40117</c:v>
                </c:pt>
                <c:pt idx="10">
                  <c:v>40147</c:v>
                </c:pt>
                <c:pt idx="11">
                  <c:v>40178</c:v>
                </c:pt>
                <c:pt idx="12">
                  <c:v>40209</c:v>
                </c:pt>
                <c:pt idx="13">
                  <c:v>40237</c:v>
                </c:pt>
                <c:pt idx="14">
                  <c:v>40268</c:v>
                </c:pt>
                <c:pt idx="15">
                  <c:v>40298</c:v>
                </c:pt>
                <c:pt idx="16">
                  <c:v>40329</c:v>
                </c:pt>
                <c:pt idx="17">
                  <c:v>40359</c:v>
                </c:pt>
                <c:pt idx="18">
                  <c:v>40390</c:v>
                </c:pt>
                <c:pt idx="19">
                  <c:v>40421</c:v>
                </c:pt>
                <c:pt idx="20">
                  <c:v>40451</c:v>
                </c:pt>
                <c:pt idx="21">
                  <c:v>40482</c:v>
                </c:pt>
                <c:pt idx="22">
                  <c:v>40512</c:v>
                </c:pt>
                <c:pt idx="23">
                  <c:v>40543</c:v>
                </c:pt>
                <c:pt idx="24">
                  <c:v>40574</c:v>
                </c:pt>
                <c:pt idx="25">
                  <c:v>40602</c:v>
                </c:pt>
                <c:pt idx="26">
                  <c:v>40633</c:v>
                </c:pt>
                <c:pt idx="27">
                  <c:v>40663</c:v>
                </c:pt>
                <c:pt idx="28">
                  <c:v>40694</c:v>
                </c:pt>
                <c:pt idx="29">
                  <c:v>40724</c:v>
                </c:pt>
                <c:pt idx="30">
                  <c:v>40755</c:v>
                </c:pt>
                <c:pt idx="31">
                  <c:v>40786</c:v>
                </c:pt>
                <c:pt idx="32">
                  <c:v>40816</c:v>
                </c:pt>
                <c:pt idx="33">
                  <c:v>40847</c:v>
                </c:pt>
                <c:pt idx="34">
                  <c:v>40877</c:v>
                </c:pt>
                <c:pt idx="35">
                  <c:v>40908</c:v>
                </c:pt>
                <c:pt idx="36">
                  <c:v>40939</c:v>
                </c:pt>
                <c:pt idx="37">
                  <c:v>40968</c:v>
                </c:pt>
                <c:pt idx="38">
                  <c:v>40999</c:v>
                </c:pt>
                <c:pt idx="39">
                  <c:v>41029</c:v>
                </c:pt>
                <c:pt idx="40">
                  <c:v>41060</c:v>
                </c:pt>
                <c:pt idx="41">
                  <c:v>41090</c:v>
                </c:pt>
                <c:pt idx="42">
                  <c:v>41121</c:v>
                </c:pt>
                <c:pt idx="43">
                  <c:v>41152</c:v>
                </c:pt>
                <c:pt idx="44">
                  <c:v>41182</c:v>
                </c:pt>
                <c:pt idx="45">
                  <c:v>41213</c:v>
                </c:pt>
                <c:pt idx="46">
                  <c:v>41243</c:v>
                </c:pt>
                <c:pt idx="47">
                  <c:v>41274</c:v>
                </c:pt>
                <c:pt idx="48">
                  <c:v>41305</c:v>
                </c:pt>
                <c:pt idx="49">
                  <c:v>41333</c:v>
                </c:pt>
                <c:pt idx="50">
                  <c:v>41364</c:v>
                </c:pt>
                <c:pt idx="51">
                  <c:v>41394</c:v>
                </c:pt>
                <c:pt idx="52">
                  <c:v>41425</c:v>
                </c:pt>
                <c:pt idx="53">
                  <c:v>41455</c:v>
                </c:pt>
                <c:pt idx="54">
                  <c:v>41486</c:v>
                </c:pt>
                <c:pt idx="55">
                  <c:v>41517</c:v>
                </c:pt>
                <c:pt idx="56">
                  <c:v>41547</c:v>
                </c:pt>
                <c:pt idx="57">
                  <c:v>41578</c:v>
                </c:pt>
                <c:pt idx="58">
                  <c:v>41608</c:v>
                </c:pt>
                <c:pt idx="59">
                  <c:v>41639</c:v>
                </c:pt>
                <c:pt idx="60">
                  <c:v>41670</c:v>
                </c:pt>
                <c:pt idx="61">
                  <c:v>41698</c:v>
                </c:pt>
                <c:pt idx="62">
                  <c:v>41729</c:v>
                </c:pt>
                <c:pt idx="63">
                  <c:v>41759</c:v>
                </c:pt>
                <c:pt idx="64">
                  <c:v>41790</c:v>
                </c:pt>
                <c:pt idx="65">
                  <c:v>41820</c:v>
                </c:pt>
                <c:pt idx="66">
                  <c:v>41851</c:v>
                </c:pt>
                <c:pt idx="67">
                  <c:v>41882</c:v>
                </c:pt>
                <c:pt idx="68">
                  <c:v>41912</c:v>
                </c:pt>
                <c:pt idx="69">
                  <c:v>41943</c:v>
                </c:pt>
                <c:pt idx="70">
                  <c:v>41973</c:v>
                </c:pt>
                <c:pt idx="71">
                  <c:v>42004</c:v>
                </c:pt>
                <c:pt idx="72">
                  <c:v>42035</c:v>
                </c:pt>
                <c:pt idx="73">
                  <c:v>42063</c:v>
                </c:pt>
                <c:pt idx="74">
                  <c:v>42094</c:v>
                </c:pt>
                <c:pt idx="75">
                  <c:v>42124</c:v>
                </c:pt>
                <c:pt idx="76">
                  <c:v>42155</c:v>
                </c:pt>
                <c:pt idx="77">
                  <c:v>42185</c:v>
                </c:pt>
                <c:pt idx="78">
                  <c:v>42216</c:v>
                </c:pt>
                <c:pt idx="79">
                  <c:v>42247</c:v>
                </c:pt>
                <c:pt idx="80">
                  <c:v>42277</c:v>
                </c:pt>
                <c:pt idx="81">
                  <c:v>42308</c:v>
                </c:pt>
                <c:pt idx="82">
                  <c:v>42338</c:v>
                </c:pt>
                <c:pt idx="83">
                  <c:v>42369</c:v>
                </c:pt>
                <c:pt idx="84">
                  <c:v>42400</c:v>
                </c:pt>
                <c:pt idx="85">
                  <c:v>42429</c:v>
                </c:pt>
                <c:pt idx="86">
                  <c:v>42460</c:v>
                </c:pt>
                <c:pt idx="87">
                  <c:v>42490</c:v>
                </c:pt>
                <c:pt idx="88">
                  <c:v>42521</c:v>
                </c:pt>
                <c:pt idx="89">
                  <c:v>42551</c:v>
                </c:pt>
                <c:pt idx="90">
                  <c:v>42582</c:v>
                </c:pt>
                <c:pt idx="91">
                  <c:v>42613</c:v>
                </c:pt>
                <c:pt idx="92">
                  <c:v>42643</c:v>
                </c:pt>
                <c:pt idx="93">
                  <c:v>42674</c:v>
                </c:pt>
                <c:pt idx="94">
                  <c:v>42704</c:v>
                </c:pt>
                <c:pt idx="95">
                  <c:v>42735</c:v>
                </c:pt>
                <c:pt idx="96">
                  <c:v>42766</c:v>
                </c:pt>
                <c:pt idx="97">
                  <c:v>42794</c:v>
                </c:pt>
                <c:pt idx="98">
                  <c:v>42825</c:v>
                </c:pt>
                <c:pt idx="99">
                  <c:v>42855</c:v>
                </c:pt>
                <c:pt idx="100">
                  <c:v>42886</c:v>
                </c:pt>
                <c:pt idx="101">
                  <c:v>42916</c:v>
                </c:pt>
                <c:pt idx="102">
                  <c:v>42947</c:v>
                </c:pt>
                <c:pt idx="103">
                  <c:v>42978</c:v>
                </c:pt>
                <c:pt idx="104">
                  <c:v>43008</c:v>
                </c:pt>
                <c:pt idx="105">
                  <c:v>43039</c:v>
                </c:pt>
                <c:pt idx="106">
                  <c:v>43069</c:v>
                </c:pt>
                <c:pt idx="107">
                  <c:v>43100</c:v>
                </c:pt>
                <c:pt idx="108">
                  <c:v>43131</c:v>
                </c:pt>
                <c:pt idx="109">
                  <c:v>43159</c:v>
                </c:pt>
                <c:pt idx="110">
                  <c:v>43190</c:v>
                </c:pt>
                <c:pt idx="111">
                  <c:v>43220</c:v>
                </c:pt>
                <c:pt idx="112">
                  <c:v>43251</c:v>
                </c:pt>
                <c:pt idx="113">
                  <c:v>43281</c:v>
                </c:pt>
                <c:pt idx="114">
                  <c:v>43312</c:v>
                </c:pt>
                <c:pt idx="115">
                  <c:v>43343</c:v>
                </c:pt>
                <c:pt idx="116">
                  <c:v>43373</c:v>
                </c:pt>
                <c:pt idx="117">
                  <c:v>43404</c:v>
                </c:pt>
                <c:pt idx="118">
                  <c:v>43434</c:v>
                </c:pt>
                <c:pt idx="119">
                  <c:v>43465</c:v>
                </c:pt>
                <c:pt idx="120">
                  <c:v>43496</c:v>
                </c:pt>
                <c:pt idx="121">
                  <c:v>43524</c:v>
                </c:pt>
                <c:pt idx="122">
                  <c:v>43555</c:v>
                </c:pt>
                <c:pt idx="123">
                  <c:v>43585</c:v>
                </c:pt>
                <c:pt idx="124">
                  <c:v>43616</c:v>
                </c:pt>
                <c:pt idx="125">
                  <c:v>43646</c:v>
                </c:pt>
                <c:pt idx="126">
                  <c:v>43677</c:v>
                </c:pt>
                <c:pt idx="127">
                  <c:v>43708</c:v>
                </c:pt>
                <c:pt idx="128">
                  <c:v>43738</c:v>
                </c:pt>
                <c:pt idx="129">
                  <c:v>43769</c:v>
                </c:pt>
                <c:pt idx="130">
                  <c:v>43799</c:v>
                </c:pt>
                <c:pt idx="131">
                  <c:v>43830</c:v>
                </c:pt>
                <c:pt idx="132">
                  <c:v>43861</c:v>
                </c:pt>
                <c:pt idx="133">
                  <c:v>43890</c:v>
                </c:pt>
                <c:pt idx="134">
                  <c:v>43921</c:v>
                </c:pt>
                <c:pt idx="135">
                  <c:v>43951</c:v>
                </c:pt>
                <c:pt idx="136">
                  <c:v>43982</c:v>
                </c:pt>
                <c:pt idx="137">
                  <c:v>44012</c:v>
                </c:pt>
                <c:pt idx="138">
                  <c:v>44043</c:v>
                </c:pt>
                <c:pt idx="139">
                  <c:v>44074</c:v>
                </c:pt>
                <c:pt idx="140">
                  <c:v>44104</c:v>
                </c:pt>
              </c:numCache>
            </c:numRef>
          </c:cat>
          <c:val>
            <c:numRef>
              <c:f>'[1]RFX Return Data'!$J$3:$J$143</c:f>
              <c:numCache>
                <c:formatCode>General</c:formatCode>
                <c:ptCount val="141"/>
                <c:pt idx="0">
                  <c:v>10000</c:v>
                </c:pt>
                <c:pt idx="1">
                  <c:v>10057.62499919428</c:v>
                </c:pt>
                <c:pt idx="2">
                  <c:v>10200.20497482935</c:v>
                </c:pt>
                <c:pt idx="3">
                  <c:v>10229.21084690701</c:v>
                </c:pt>
                <c:pt idx="4">
                  <c:v>10259.119123893752</c:v>
                </c:pt>
                <c:pt idx="5">
                  <c:v>10271.946165101428</c:v>
                </c:pt>
                <c:pt idx="6">
                  <c:v>10355.998736633132</c:v>
                </c:pt>
                <c:pt idx="7">
                  <c:v>10425.161627164969</c:v>
                </c:pt>
                <c:pt idx="8">
                  <c:v>10508.956368722649</c:v>
                </c:pt>
                <c:pt idx="9">
                  <c:v>10584.049348657032</c:v>
                </c:pt>
                <c:pt idx="10">
                  <c:v>10719.796829980472</c:v>
                </c:pt>
                <c:pt idx="11">
                  <c:v>10568.901837683145</c:v>
                </c:pt>
                <c:pt idx="12">
                  <c:v>10709.096886058493</c:v>
                </c:pt>
                <c:pt idx="13">
                  <c:v>10728.111846642734</c:v>
                </c:pt>
                <c:pt idx="14">
                  <c:v>10731.65700878556</c:v>
                </c:pt>
                <c:pt idx="15">
                  <c:v>10796.307874771985</c:v>
                </c:pt>
                <c:pt idx="16">
                  <c:v>10917.230132589068</c:v>
                </c:pt>
                <c:pt idx="17">
                  <c:v>11039.763827743798</c:v>
                </c:pt>
                <c:pt idx="18">
                  <c:v>11134.451885703978</c:v>
                </c:pt>
                <c:pt idx="19">
                  <c:v>11151.533121483042</c:v>
                </c:pt>
                <c:pt idx="20">
                  <c:v>11109.055633262649</c:v>
                </c:pt>
                <c:pt idx="21">
                  <c:v>11217.85988230062</c:v>
                </c:pt>
                <c:pt idx="22">
                  <c:v>11197.68468683327</c:v>
                </c:pt>
                <c:pt idx="23">
                  <c:v>11136.127780535129</c:v>
                </c:pt>
                <c:pt idx="24">
                  <c:v>11141.864497457154</c:v>
                </c:pt>
                <c:pt idx="25">
                  <c:v>11169.83904963872</c:v>
                </c:pt>
                <c:pt idx="26">
                  <c:v>11200.972019002073</c:v>
                </c:pt>
                <c:pt idx="27">
                  <c:v>11323.892459117838</c:v>
                </c:pt>
                <c:pt idx="28">
                  <c:v>11445.523749363485</c:v>
                </c:pt>
                <c:pt idx="29">
                  <c:v>11456.223693285465</c:v>
                </c:pt>
                <c:pt idx="30">
                  <c:v>11562.707472557226</c:v>
                </c:pt>
                <c:pt idx="31">
                  <c:v>11706.705513049425</c:v>
                </c:pt>
                <c:pt idx="32">
                  <c:v>11726.687336036255</c:v>
                </c:pt>
                <c:pt idx="33">
                  <c:v>11726.365048568727</c:v>
                </c:pt>
                <c:pt idx="34">
                  <c:v>11747.700478919181</c:v>
                </c:pt>
                <c:pt idx="35">
                  <c:v>11830.077155619731</c:v>
                </c:pt>
                <c:pt idx="36">
                  <c:v>11878.29136076215</c:v>
                </c:pt>
                <c:pt idx="37">
                  <c:v>11889.249134658154</c:v>
                </c:pt>
                <c:pt idx="38">
                  <c:v>11896.984033878862</c:v>
                </c:pt>
                <c:pt idx="39">
                  <c:v>11974.139653605434</c:v>
                </c:pt>
                <c:pt idx="40">
                  <c:v>12012.040659786908</c:v>
                </c:pt>
                <c:pt idx="41">
                  <c:v>12025.963478384185</c:v>
                </c:pt>
                <c:pt idx="42">
                  <c:v>12122.585261149541</c:v>
                </c:pt>
                <c:pt idx="43">
                  <c:v>12136.250249772793</c:v>
                </c:pt>
                <c:pt idx="44">
                  <c:v>12161.453129733603</c:v>
                </c:pt>
                <c:pt idx="45">
                  <c:v>12141.084561785736</c:v>
                </c:pt>
                <c:pt idx="46">
                  <c:v>12120.200333889821</c:v>
                </c:pt>
                <c:pt idx="47">
                  <c:v>12136.76590972084</c:v>
                </c:pt>
                <c:pt idx="48">
                  <c:v>12076.046950838276</c:v>
                </c:pt>
                <c:pt idx="49">
                  <c:v>12116.977459214526</c:v>
                </c:pt>
                <c:pt idx="50">
                  <c:v>12131.09365029232</c:v>
                </c:pt>
                <c:pt idx="51">
                  <c:v>12195.615601291733</c:v>
                </c:pt>
                <c:pt idx="52">
                  <c:v>12008.624412631094</c:v>
                </c:pt>
                <c:pt idx="53">
                  <c:v>11893.116584268508</c:v>
                </c:pt>
                <c:pt idx="54">
                  <c:v>11882.416640346528</c:v>
                </c:pt>
                <c:pt idx="55">
                  <c:v>11848.447541268915</c:v>
                </c:pt>
                <c:pt idx="56">
                  <c:v>12015.263534462203</c:v>
                </c:pt>
                <c:pt idx="57">
                  <c:v>12097.124551214707</c:v>
                </c:pt>
                <c:pt idx="58">
                  <c:v>12021.838198799805</c:v>
                </c:pt>
                <c:pt idx="59">
                  <c:v>11965.115604514607</c:v>
                </c:pt>
                <c:pt idx="60">
                  <c:v>12152.171250668751</c:v>
                </c:pt>
                <c:pt idx="61">
                  <c:v>12194.004163954085</c:v>
                </c:pt>
                <c:pt idx="62">
                  <c:v>12154.749550408987</c:v>
                </c:pt>
                <c:pt idx="63">
                  <c:v>12267.16341908329</c:v>
                </c:pt>
                <c:pt idx="64">
                  <c:v>12414.771079211816</c:v>
                </c:pt>
                <c:pt idx="65">
                  <c:v>12447.322113432301</c:v>
                </c:pt>
                <c:pt idx="66">
                  <c:v>12374.291773290108</c:v>
                </c:pt>
                <c:pt idx="67">
                  <c:v>12490.186346613731</c:v>
                </c:pt>
                <c:pt idx="68">
                  <c:v>12470.011151146382</c:v>
                </c:pt>
                <c:pt idx="69">
                  <c:v>12590.740036482948</c:v>
                </c:pt>
                <c:pt idx="70">
                  <c:v>12673.181170677004</c:v>
                </c:pt>
                <c:pt idx="71">
                  <c:v>12692.776248702799</c:v>
                </c:pt>
                <c:pt idx="72">
                  <c:v>12800.484720351171</c:v>
                </c:pt>
                <c:pt idx="73">
                  <c:v>12779.664949948763</c:v>
                </c:pt>
                <c:pt idx="74">
                  <c:v>12826.976750182101</c:v>
                </c:pt>
                <c:pt idx="75">
                  <c:v>12832.326722143091</c:v>
                </c:pt>
                <c:pt idx="76">
                  <c:v>12829.361677441819</c:v>
                </c:pt>
                <c:pt idx="77">
                  <c:v>12731.515202299852</c:v>
                </c:pt>
                <c:pt idx="78">
                  <c:v>12811.764781714708</c:v>
                </c:pt>
                <c:pt idx="79">
                  <c:v>12822.5936406237</c:v>
                </c:pt>
                <c:pt idx="80">
                  <c:v>12897.557705571069</c:v>
                </c:pt>
                <c:pt idx="81">
                  <c:v>12906.066094713848</c:v>
                </c:pt>
                <c:pt idx="82">
                  <c:v>12888.53365648024</c:v>
                </c:pt>
                <c:pt idx="83">
                  <c:v>12884.343919402358</c:v>
                </c:pt>
                <c:pt idx="84">
                  <c:v>13051.546657556681</c:v>
                </c:pt>
                <c:pt idx="85">
                  <c:v>13100.276522647147</c:v>
                </c:pt>
                <c:pt idx="86">
                  <c:v>13139.015476244198</c:v>
                </c:pt>
                <c:pt idx="87">
                  <c:v>13160.286449101148</c:v>
                </c:pt>
                <c:pt idx="88">
                  <c:v>13177.303227386705</c:v>
                </c:pt>
                <c:pt idx="89">
                  <c:v>13284.367124100016</c:v>
                </c:pt>
                <c:pt idx="90">
                  <c:v>13311.568186359509</c:v>
                </c:pt>
                <c:pt idx="91">
                  <c:v>13326.909069813915</c:v>
                </c:pt>
                <c:pt idx="92">
                  <c:v>13363.585383618774</c:v>
                </c:pt>
                <c:pt idx="93">
                  <c:v>13328.456049658056</c:v>
                </c:pt>
                <c:pt idx="94">
                  <c:v>13100.14760766013</c:v>
                </c:pt>
                <c:pt idx="95">
                  <c:v>13099.954235179612</c:v>
                </c:pt>
                <c:pt idx="96">
                  <c:v>13095.506668127704</c:v>
                </c:pt>
                <c:pt idx="97">
                  <c:v>13158.159351815446</c:v>
                </c:pt>
                <c:pt idx="98">
                  <c:v>13161.89788643879</c:v>
                </c:pt>
                <c:pt idx="99">
                  <c:v>13247.755267788658</c:v>
                </c:pt>
                <c:pt idx="100">
                  <c:v>13330.003029502197</c:v>
                </c:pt>
                <c:pt idx="101">
                  <c:v>13276.438852398785</c:v>
                </c:pt>
                <c:pt idx="102">
                  <c:v>13336.448778852788</c:v>
                </c:pt>
                <c:pt idx="103">
                  <c:v>13433.908509033718</c:v>
                </c:pt>
                <c:pt idx="104">
                  <c:v>13403.806859566457</c:v>
                </c:pt>
                <c:pt idx="105">
                  <c:v>13399.617122488571</c:v>
                </c:pt>
                <c:pt idx="106">
                  <c:v>13380.279874436799</c:v>
                </c:pt>
                <c:pt idx="107">
                  <c:v>13423.982055033804</c:v>
                </c:pt>
                <c:pt idx="108">
                  <c:v>13266.641313385882</c:v>
                </c:pt>
                <c:pt idx="109">
                  <c:v>13179.623697152909</c:v>
                </c:pt>
                <c:pt idx="110">
                  <c:v>13263.805183671624</c:v>
                </c:pt>
                <c:pt idx="111">
                  <c:v>13197.156135386515</c:v>
                </c:pt>
                <c:pt idx="112">
                  <c:v>13289.394808593466</c:v>
                </c:pt>
                <c:pt idx="113">
                  <c:v>13295.840557944057</c:v>
                </c:pt>
                <c:pt idx="114">
                  <c:v>13281.78882435977</c:v>
                </c:pt>
                <c:pt idx="115">
                  <c:v>13362.231776255143</c:v>
                </c:pt>
                <c:pt idx="116">
                  <c:v>13280.177387022122</c:v>
                </c:pt>
                <c:pt idx="117">
                  <c:v>13196.447102957947</c:v>
                </c:pt>
                <c:pt idx="118">
                  <c:v>13315.371178476349</c:v>
                </c:pt>
                <c:pt idx="119">
                  <c:v>13556.828949149478</c:v>
                </c:pt>
                <c:pt idx="120">
                  <c:v>13664.279590823826</c:v>
                </c:pt>
                <c:pt idx="121">
                  <c:v>13651.903752070692</c:v>
                </c:pt>
                <c:pt idx="122">
                  <c:v>13850.626204549408</c:v>
                </c:pt>
                <c:pt idx="123">
                  <c:v>13842.440102874158</c:v>
                </c:pt>
                <c:pt idx="124">
                  <c:v>14021.374104846554</c:v>
                </c:pt>
                <c:pt idx="125">
                  <c:v>14122.2500821833</c:v>
                </c:pt>
                <c:pt idx="126">
                  <c:v>14179.294963936027</c:v>
                </c:pt>
                <c:pt idx="127">
                  <c:v>14305.889481181628</c:v>
                </c:pt>
                <c:pt idx="128">
                  <c:v>14316.009307662056</c:v>
                </c:pt>
                <c:pt idx="129">
                  <c:v>14366.543982570689</c:v>
                </c:pt>
                <c:pt idx="130">
                  <c:v>14378.146331401751</c:v>
                </c:pt>
                <c:pt idx="131">
                  <c:v>14417.981062388406</c:v>
                </c:pt>
                <c:pt idx="132">
                  <c:v>14518.728124738138</c:v>
                </c:pt>
                <c:pt idx="133">
                  <c:v>14669.236372074434</c:v>
                </c:pt>
                <c:pt idx="134">
                  <c:v>14824.450016436658</c:v>
                </c:pt>
                <c:pt idx="135">
                  <c:v>14918.557956955281</c:v>
                </c:pt>
                <c:pt idx="136">
                  <c:v>14936.799427617452</c:v>
                </c:pt>
                <c:pt idx="137">
                  <c:v>14923.134438994201</c:v>
                </c:pt>
                <c:pt idx="138">
                  <c:v>14949.75538381214</c:v>
                </c:pt>
                <c:pt idx="139">
                  <c:v>14955.621015721177</c:v>
                </c:pt>
                <c:pt idx="140">
                  <c:v>14939.635557331712</c:v>
                </c:pt>
              </c:numCache>
            </c:numRef>
          </c:val>
          <c:smooth val="0"/>
          <c:extLst>
            <c:ext xmlns:c16="http://schemas.microsoft.com/office/drawing/2014/chart" uri="{C3380CC4-5D6E-409C-BE32-E72D297353CC}">
              <c16:uniqueId val="{00000002-FDE7-4EEA-B61C-E43573CB71A9}"/>
            </c:ext>
          </c:extLst>
        </c:ser>
        <c:dLbls>
          <c:showLegendKey val="0"/>
          <c:showVal val="0"/>
          <c:showCatName val="0"/>
          <c:showSerName val="0"/>
          <c:showPercent val="0"/>
          <c:showBubbleSize val="0"/>
        </c:dLbls>
        <c:smooth val="0"/>
        <c:axId val="266366792"/>
        <c:axId val="266368360"/>
      </c:lineChart>
      <c:dateAx>
        <c:axId val="266366792"/>
        <c:scaling>
          <c:orientation val="minMax"/>
        </c:scaling>
        <c:delete val="0"/>
        <c:axPos val="b"/>
        <c:numFmt formatCode="mmm\-yy" sourceLinked="0"/>
        <c:majorTickMark val="cross"/>
        <c:minorTickMark val="none"/>
        <c:tickLblPos val="low"/>
        <c:spPr>
          <a:noFill/>
          <a:ln w="3175" cap="flat" cmpd="sng" algn="ctr">
            <a:solidFill>
              <a:schemeClr val="tx1"/>
            </a:solidFill>
            <a:round/>
          </a:ln>
          <a:effectLst/>
        </c:spPr>
        <c:txPr>
          <a:bodyPr rot="-60000000" spcFirstLastPara="1" vertOverflow="ellipsis" vert="horz" wrap="square" anchor="ctr" anchorCtr="1"/>
          <a:lstStyle/>
          <a:p>
            <a:pPr>
              <a:defRPr sz="600" b="0" i="0" u="none" strike="noStrike" kern="1200" baseline="0">
                <a:solidFill>
                  <a:schemeClr val="tx1"/>
                </a:solidFill>
                <a:latin typeface="Trade Gothic LT Std" panose="00000500000000000000" pitchFamily="50" charset="0"/>
                <a:ea typeface="+mn-ea"/>
                <a:cs typeface="+mn-cs"/>
              </a:defRPr>
            </a:pPr>
            <a:endParaRPr lang="en-US"/>
          </a:p>
        </c:txPr>
        <c:crossAx val="266368360"/>
        <c:crosses val="autoZero"/>
        <c:auto val="0"/>
        <c:lblOffset val="100"/>
        <c:baseTimeUnit val="days"/>
        <c:majorUnit val="12"/>
        <c:majorTimeUnit val="months"/>
        <c:minorUnit val="1"/>
        <c:minorTimeUnit val="months"/>
      </c:dateAx>
      <c:valAx>
        <c:axId val="266368360"/>
        <c:scaling>
          <c:orientation val="minMax"/>
          <c:max val="55000"/>
          <c:min val="5000"/>
        </c:scaling>
        <c:delete val="0"/>
        <c:axPos val="l"/>
        <c:majorGridlines>
          <c:spPr>
            <a:ln w="3175" cap="flat" cmpd="sng" algn="ctr">
              <a:solidFill>
                <a:srgbClr val="F2F2F2"/>
              </a:solidFill>
              <a:round/>
            </a:ln>
            <a:effectLst/>
          </c:spPr>
        </c:majorGridlines>
        <c:numFmt formatCode="&quot;$&quot;#,##0" sourceLinked="0"/>
        <c:majorTickMark val="out"/>
        <c:minorTickMark val="none"/>
        <c:tickLblPos val="nextTo"/>
        <c:spPr>
          <a:noFill/>
          <a:ln w="3175">
            <a:solidFill>
              <a:schemeClr val="tx1"/>
            </a:solidFill>
          </a:ln>
          <a:effectLst/>
        </c:spPr>
        <c:txPr>
          <a:bodyPr rot="-60000000" spcFirstLastPara="1" vertOverflow="ellipsis" vert="horz" wrap="square" anchor="ctr" anchorCtr="1"/>
          <a:lstStyle/>
          <a:p>
            <a:pPr>
              <a:defRPr sz="650" b="0" i="0" u="none" strike="noStrike" kern="1200" baseline="0">
                <a:solidFill>
                  <a:schemeClr val="tx1"/>
                </a:solidFill>
                <a:latin typeface="Trade Gothic LT Std" panose="00000500000000000000" pitchFamily="50" charset="0"/>
                <a:ea typeface="+mn-ea"/>
                <a:cs typeface="+mn-cs"/>
              </a:defRPr>
            </a:pPr>
            <a:endParaRPr lang="en-US"/>
          </a:p>
        </c:txPr>
        <c:crossAx val="266366792"/>
        <c:crosses val="autoZero"/>
        <c:crossBetween val="midCat"/>
        <c:majorUnit val="5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600">
          <a:solidFill>
            <a:schemeClr val="tx1"/>
          </a:solidFill>
          <a:latin typeface="Trade Gothic LT Std" panose="00000500000000000000" pitchFamily="50"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676328061767043"/>
          <c:y val="0.11014802252789817"/>
          <c:w val="0.66676673290281763"/>
          <c:h val="0.80629357452421335"/>
        </c:manualLayout>
      </c:layout>
      <c:barChart>
        <c:barDir val="col"/>
        <c:grouping val="clustered"/>
        <c:varyColors val="0"/>
        <c:ser>
          <c:idx val="0"/>
          <c:order val="0"/>
          <c:tx>
            <c:v>RFXIX</c:v>
          </c:tx>
          <c:spPr>
            <a:solidFill>
              <a:srgbClr val="08DA94"/>
            </a:solidFill>
            <a:ln>
              <a:noFill/>
            </a:ln>
            <a:effectLst/>
          </c:spPr>
          <c:invertIfNegative val="0"/>
          <c:cat>
            <c:strRef>
              <c:f>'[3]RFX - FACT SHEET'!$D$12:$H$12</c:f>
              <c:strCache>
                <c:ptCount val="5"/>
                <c:pt idx="0">
                  <c:v>1 Year</c:v>
                </c:pt>
                <c:pt idx="1">
                  <c:v>3 Years</c:v>
                </c:pt>
                <c:pt idx="2">
                  <c:v>5 Years</c:v>
                </c:pt>
                <c:pt idx="3">
                  <c:v>10 Years</c:v>
                </c:pt>
                <c:pt idx="4">
                  <c:v>Inception*</c:v>
                </c:pt>
              </c:strCache>
            </c:strRef>
          </c:cat>
          <c:val>
            <c:numRef>
              <c:f>'[3]RFX Return Data'!$T$23:$T$27</c:f>
              <c:numCache>
                <c:formatCode>General</c:formatCode>
                <c:ptCount val="5"/>
                <c:pt idx="0">
                  <c:v>0.12372693569693616</c:v>
                </c:pt>
                <c:pt idx="1">
                  <c:v>5.9659032354989039E-2</c:v>
                </c:pt>
                <c:pt idx="2">
                  <c:v>8.9152901881684343E-2</c:v>
                </c:pt>
                <c:pt idx="3">
                  <c:v>0.10338617219189694</c:v>
                </c:pt>
                <c:pt idx="4">
                  <c:v>0.14644878856083343</c:v>
                </c:pt>
              </c:numCache>
            </c:numRef>
          </c:val>
          <c:extLst>
            <c:ext xmlns:c16="http://schemas.microsoft.com/office/drawing/2014/chart" uri="{C3380CC4-5D6E-409C-BE32-E72D297353CC}">
              <c16:uniqueId val="{00000000-03B5-430F-AD81-0E1E0CDB64A7}"/>
            </c:ext>
          </c:extLst>
        </c:ser>
        <c:ser>
          <c:idx val="1"/>
          <c:order val="1"/>
          <c:tx>
            <c:v>Agg</c:v>
          </c:tx>
          <c:spPr>
            <a:solidFill>
              <a:srgbClr val="A5A5A5"/>
            </a:solidFill>
            <a:ln>
              <a:noFill/>
            </a:ln>
            <a:effectLst/>
          </c:spPr>
          <c:invertIfNegative val="0"/>
          <c:cat>
            <c:strRef>
              <c:f>'[3]RFX - FACT SHEET'!$D$12:$H$12</c:f>
              <c:strCache>
                <c:ptCount val="5"/>
                <c:pt idx="0">
                  <c:v>1 Year</c:v>
                </c:pt>
                <c:pt idx="1">
                  <c:v>3 Years</c:v>
                </c:pt>
                <c:pt idx="2">
                  <c:v>5 Years</c:v>
                </c:pt>
                <c:pt idx="3">
                  <c:v>10 Years</c:v>
                </c:pt>
                <c:pt idx="4">
                  <c:v>Inception*</c:v>
                </c:pt>
              </c:strCache>
            </c:strRef>
          </c:cat>
          <c:val>
            <c:numRef>
              <c:f>'[3]RFX Return Data'!$U$23:$U$27</c:f>
              <c:numCache>
                <c:formatCode>General</c:formatCode>
                <c:ptCount val="5"/>
                <c:pt idx="0">
                  <c:v>7.1022417812247607E-3</c:v>
                </c:pt>
                <c:pt idx="1">
                  <c:v>4.6543452836169896E-2</c:v>
                </c:pt>
                <c:pt idx="2">
                  <c:v>3.1038491972825044E-2</c:v>
                </c:pt>
                <c:pt idx="3">
                  <c:v>3.440368758605783E-2</c:v>
                </c:pt>
                <c:pt idx="4">
                  <c:v>3.958309402094029E-2</c:v>
                </c:pt>
              </c:numCache>
            </c:numRef>
          </c:val>
          <c:extLst>
            <c:ext xmlns:c16="http://schemas.microsoft.com/office/drawing/2014/chart" uri="{C3380CC4-5D6E-409C-BE32-E72D297353CC}">
              <c16:uniqueId val="{00000001-03B5-430F-AD81-0E1E0CDB64A7}"/>
            </c:ext>
          </c:extLst>
        </c:ser>
        <c:ser>
          <c:idx val="2"/>
          <c:order val="2"/>
          <c:tx>
            <c:v>MBS Index</c:v>
          </c:tx>
          <c:spPr>
            <a:solidFill>
              <a:srgbClr val="025C78"/>
            </a:solidFill>
            <a:ln>
              <a:noFill/>
            </a:ln>
            <a:effectLst/>
          </c:spPr>
          <c:invertIfNegative val="0"/>
          <c:cat>
            <c:strRef>
              <c:f>'[3]RFX - FACT SHEET'!$D$12:$H$12</c:f>
              <c:strCache>
                <c:ptCount val="5"/>
                <c:pt idx="0">
                  <c:v>1 Year</c:v>
                </c:pt>
                <c:pt idx="1">
                  <c:v>3 Years</c:v>
                </c:pt>
                <c:pt idx="2">
                  <c:v>5 Years</c:v>
                </c:pt>
                <c:pt idx="3">
                  <c:v>10 Years</c:v>
                </c:pt>
                <c:pt idx="4">
                  <c:v>Inception*</c:v>
                </c:pt>
              </c:strCache>
            </c:strRef>
          </c:cat>
          <c:val>
            <c:numRef>
              <c:f>'[3]RFX Return Data'!$V$23:$V$27</c:f>
              <c:numCache>
                <c:formatCode>General</c:formatCode>
                <c:ptCount val="5"/>
                <c:pt idx="0">
                  <c:v>-8.7395864132067125E-4</c:v>
                </c:pt>
                <c:pt idx="1">
                  <c:v>3.7473258779132435E-2</c:v>
                </c:pt>
                <c:pt idx="2">
                  <c:v>2.4252915690574417E-2</c:v>
                </c:pt>
                <c:pt idx="3">
                  <c:v>2.8334285180276142E-2</c:v>
                </c:pt>
                <c:pt idx="4">
                  <c:v>3.2813306965731703E-2</c:v>
                </c:pt>
              </c:numCache>
            </c:numRef>
          </c:val>
          <c:extLst>
            <c:ext xmlns:c16="http://schemas.microsoft.com/office/drawing/2014/chart" uri="{C3380CC4-5D6E-409C-BE32-E72D297353CC}">
              <c16:uniqueId val="{00000002-03B5-430F-AD81-0E1E0CDB64A7}"/>
            </c:ext>
          </c:extLst>
        </c:ser>
        <c:dLbls>
          <c:showLegendKey val="0"/>
          <c:showVal val="0"/>
          <c:showCatName val="0"/>
          <c:showSerName val="0"/>
          <c:showPercent val="0"/>
          <c:showBubbleSize val="0"/>
        </c:dLbls>
        <c:gapWidth val="298"/>
        <c:overlap val="-10"/>
        <c:axId val="818702696"/>
        <c:axId val="818703024"/>
      </c:barChart>
      <c:catAx>
        <c:axId val="818702696"/>
        <c:scaling>
          <c:orientation val="minMax"/>
        </c:scaling>
        <c:delete val="0"/>
        <c:axPos val="b"/>
        <c:numFmt formatCode="General" sourceLinked="1"/>
        <c:majorTickMark val="out"/>
        <c:minorTickMark val="none"/>
        <c:tickLblPos val="nextTo"/>
        <c:spPr>
          <a:noFill/>
          <a:ln w="9525" cap="flat" cmpd="sng" algn="ctr">
            <a:solidFill>
              <a:schemeClr val="bg1">
                <a:lumMod val="75000"/>
              </a:schemeClr>
            </a:solidFill>
            <a:round/>
          </a:ln>
          <a:effectLst/>
        </c:spPr>
        <c:txPr>
          <a:bodyPr rot="-60000000" spcFirstLastPara="1" vertOverflow="ellipsis" vert="horz" wrap="square" anchor="ctr" anchorCtr="1"/>
          <a:lstStyle/>
          <a:p>
            <a:pPr>
              <a:defRPr sz="100" b="0" i="0" u="none" strike="noStrike" kern="1200" baseline="0">
                <a:noFill/>
                <a:latin typeface="+mn-lt"/>
                <a:ea typeface="+mn-ea"/>
                <a:cs typeface="+mn-cs"/>
              </a:defRPr>
            </a:pPr>
            <a:endParaRPr lang="en-US"/>
          </a:p>
        </c:txPr>
        <c:crossAx val="818703024"/>
        <c:crosses val="autoZero"/>
        <c:auto val="1"/>
        <c:lblAlgn val="ctr"/>
        <c:lblOffset val="100"/>
        <c:noMultiLvlLbl val="0"/>
      </c:catAx>
      <c:valAx>
        <c:axId val="818703024"/>
        <c:scaling>
          <c:orientation val="minMax"/>
          <c:max val="0.2"/>
        </c:scaling>
        <c:delete val="0"/>
        <c:axPos val="l"/>
        <c:numFmt formatCode="0%" sourceLinked="0"/>
        <c:majorTickMark val="cross"/>
        <c:minorTickMark val="none"/>
        <c:tickLblPos val="nextTo"/>
        <c:spPr>
          <a:noFill/>
          <a:ln>
            <a:solidFill>
              <a:schemeClr val="bg1">
                <a:lumMod val="75000"/>
              </a:schemeClr>
            </a:solidFill>
          </a:ln>
          <a:effectLst/>
        </c:spPr>
        <c:txPr>
          <a:bodyPr rot="-60000000" spcFirstLastPara="1" vertOverflow="ellipsis" vert="horz" wrap="square" anchor="b" anchorCtr="1"/>
          <a:lstStyle/>
          <a:p>
            <a:pPr>
              <a:defRPr sz="500" b="1" i="0" u="none" strike="noStrike" kern="1200" baseline="0">
                <a:solidFill>
                  <a:sysClr val="windowText" lastClr="000000"/>
                </a:solidFill>
                <a:latin typeface="Trade Gothic LT Std" panose="00000500000000000000" pitchFamily="50" charset="0"/>
                <a:ea typeface="+mn-ea"/>
                <a:cs typeface="+mn-cs"/>
              </a:defRPr>
            </a:pPr>
            <a:endParaRPr lang="en-US"/>
          </a:p>
        </c:txPr>
        <c:crossAx val="818702696"/>
        <c:crosses val="autoZero"/>
        <c:crossBetween val="between"/>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096153846153844E-2"/>
          <c:y val="3.1833008790348269E-2"/>
          <c:w val="0.88166761633428303"/>
          <c:h val="0.86779545454545459"/>
        </c:manualLayout>
      </c:layout>
      <c:lineChart>
        <c:grouping val="standard"/>
        <c:varyColors val="0"/>
        <c:ser>
          <c:idx val="0"/>
          <c:order val="0"/>
          <c:tx>
            <c:v>RFXIX</c:v>
          </c:tx>
          <c:spPr>
            <a:ln w="19050" cap="rnd">
              <a:solidFill>
                <a:srgbClr val="08DA94"/>
              </a:solidFill>
              <a:round/>
            </a:ln>
            <a:effectLst/>
          </c:spPr>
          <c:marker>
            <c:symbol val="none"/>
          </c:marker>
          <c:cat>
            <c:numRef>
              <c:f>'[3]RFX Return Data'!$A$3:$A$149</c:f>
              <c:numCache>
                <c:formatCode>General</c:formatCode>
                <c:ptCount val="147"/>
                <c:pt idx="0">
                  <c:v>39845</c:v>
                </c:pt>
                <c:pt idx="1">
                  <c:v>39872</c:v>
                </c:pt>
                <c:pt idx="2">
                  <c:v>39903</c:v>
                </c:pt>
                <c:pt idx="3">
                  <c:v>39933</c:v>
                </c:pt>
                <c:pt idx="4">
                  <c:v>39964</c:v>
                </c:pt>
                <c:pt idx="5">
                  <c:v>39994</c:v>
                </c:pt>
                <c:pt idx="6">
                  <c:v>40025</c:v>
                </c:pt>
                <c:pt idx="7">
                  <c:v>40056</c:v>
                </c:pt>
                <c:pt idx="8">
                  <c:v>40086</c:v>
                </c:pt>
                <c:pt idx="9">
                  <c:v>40117</c:v>
                </c:pt>
                <c:pt idx="10">
                  <c:v>40147</c:v>
                </c:pt>
                <c:pt idx="11">
                  <c:v>40178</c:v>
                </c:pt>
                <c:pt idx="12">
                  <c:v>40209</c:v>
                </c:pt>
                <c:pt idx="13">
                  <c:v>40237</c:v>
                </c:pt>
                <c:pt idx="14">
                  <c:v>40268</c:v>
                </c:pt>
                <c:pt idx="15">
                  <c:v>40298</c:v>
                </c:pt>
                <c:pt idx="16">
                  <c:v>40329</c:v>
                </c:pt>
                <c:pt idx="17">
                  <c:v>40359</c:v>
                </c:pt>
                <c:pt idx="18">
                  <c:v>40390</c:v>
                </c:pt>
                <c:pt idx="19">
                  <c:v>40421</c:v>
                </c:pt>
                <c:pt idx="20">
                  <c:v>40451</c:v>
                </c:pt>
                <c:pt idx="21">
                  <c:v>40482</c:v>
                </c:pt>
                <c:pt idx="22">
                  <c:v>40512</c:v>
                </c:pt>
                <c:pt idx="23">
                  <c:v>40543</c:v>
                </c:pt>
                <c:pt idx="24">
                  <c:v>40574</c:v>
                </c:pt>
                <c:pt idx="25">
                  <c:v>40602</c:v>
                </c:pt>
                <c:pt idx="26">
                  <c:v>40633</c:v>
                </c:pt>
                <c:pt idx="27">
                  <c:v>40663</c:v>
                </c:pt>
                <c:pt idx="28">
                  <c:v>40694</c:v>
                </c:pt>
                <c:pt idx="29">
                  <c:v>40724</c:v>
                </c:pt>
                <c:pt idx="30">
                  <c:v>40755</c:v>
                </c:pt>
                <c:pt idx="31">
                  <c:v>40786</c:v>
                </c:pt>
                <c:pt idx="32">
                  <c:v>40816</c:v>
                </c:pt>
                <c:pt idx="33">
                  <c:v>40847</c:v>
                </c:pt>
                <c:pt idx="34">
                  <c:v>40877</c:v>
                </c:pt>
                <c:pt idx="35">
                  <c:v>40908</c:v>
                </c:pt>
                <c:pt idx="36">
                  <c:v>40939</c:v>
                </c:pt>
                <c:pt idx="37">
                  <c:v>40968</c:v>
                </c:pt>
                <c:pt idx="38">
                  <c:v>40999</c:v>
                </c:pt>
                <c:pt idx="39">
                  <c:v>41029</c:v>
                </c:pt>
                <c:pt idx="40">
                  <c:v>41060</c:v>
                </c:pt>
                <c:pt idx="41">
                  <c:v>41090</c:v>
                </c:pt>
                <c:pt idx="42">
                  <c:v>41121</c:v>
                </c:pt>
                <c:pt idx="43">
                  <c:v>41152</c:v>
                </c:pt>
                <c:pt idx="44">
                  <c:v>41182</c:v>
                </c:pt>
                <c:pt idx="45">
                  <c:v>41213</c:v>
                </c:pt>
                <c:pt idx="46">
                  <c:v>41243</c:v>
                </c:pt>
                <c:pt idx="47">
                  <c:v>41274</c:v>
                </c:pt>
                <c:pt idx="48">
                  <c:v>41305</c:v>
                </c:pt>
                <c:pt idx="49">
                  <c:v>41333</c:v>
                </c:pt>
                <c:pt idx="50">
                  <c:v>41364</c:v>
                </c:pt>
                <c:pt idx="51">
                  <c:v>41394</c:v>
                </c:pt>
                <c:pt idx="52">
                  <c:v>41425</c:v>
                </c:pt>
                <c:pt idx="53">
                  <c:v>41455</c:v>
                </c:pt>
                <c:pt idx="54">
                  <c:v>41486</c:v>
                </c:pt>
                <c:pt idx="55">
                  <c:v>41517</c:v>
                </c:pt>
                <c:pt idx="56">
                  <c:v>41547</c:v>
                </c:pt>
                <c:pt idx="57">
                  <c:v>41578</c:v>
                </c:pt>
                <c:pt idx="58">
                  <c:v>41608</c:v>
                </c:pt>
                <c:pt idx="59">
                  <c:v>41639</c:v>
                </c:pt>
                <c:pt idx="60">
                  <c:v>41670</c:v>
                </c:pt>
                <c:pt idx="61">
                  <c:v>41698</c:v>
                </c:pt>
                <c:pt idx="62">
                  <c:v>41729</c:v>
                </c:pt>
                <c:pt idx="63">
                  <c:v>41759</c:v>
                </c:pt>
                <c:pt idx="64">
                  <c:v>41790</c:v>
                </c:pt>
                <c:pt idx="65">
                  <c:v>41820</c:v>
                </c:pt>
                <c:pt idx="66">
                  <c:v>41851</c:v>
                </c:pt>
                <c:pt idx="67">
                  <c:v>41882</c:v>
                </c:pt>
                <c:pt idx="68">
                  <c:v>41912</c:v>
                </c:pt>
                <c:pt idx="69">
                  <c:v>41943</c:v>
                </c:pt>
                <c:pt idx="70">
                  <c:v>41973</c:v>
                </c:pt>
                <c:pt idx="71">
                  <c:v>42004</c:v>
                </c:pt>
                <c:pt idx="72">
                  <c:v>42035</c:v>
                </c:pt>
                <c:pt idx="73">
                  <c:v>42063</c:v>
                </c:pt>
                <c:pt idx="74">
                  <c:v>42094</c:v>
                </c:pt>
                <c:pt idx="75">
                  <c:v>42124</c:v>
                </c:pt>
                <c:pt idx="76">
                  <c:v>42155</c:v>
                </c:pt>
                <c:pt idx="77">
                  <c:v>42185</c:v>
                </c:pt>
                <c:pt idx="78">
                  <c:v>42216</c:v>
                </c:pt>
                <c:pt idx="79">
                  <c:v>42247</c:v>
                </c:pt>
                <c:pt idx="80">
                  <c:v>42277</c:v>
                </c:pt>
                <c:pt idx="81">
                  <c:v>42308</c:v>
                </c:pt>
                <c:pt idx="82">
                  <c:v>42338</c:v>
                </c:pt>
                <c:pt idx="83">
                  <c:v>42369</c:v>
                </c:pt>
                <c:pt idx="84">
                  <c:v>42400</c:v>
                </c:pt>
                <c:pt idx="85">
                  <c:v>42429</c:v>
                </c:pt>
                <c:pt idx="86">
                  <c:v>42460</c:v>
                </c:pt>
                <c:pt idx="87">
                  <c:v>42490</c:v>
                </c:pt>
                <c:pt idx="88">
                  <c:v>42521</c:v>
                </c:pt>
                <c:pt idx="89">
                  <c:v>42551</c:v>
                </c:pt>
                <c:pt idx="90">
                  <c:v>42582</c:v>
                </c:pt>
                <c:pt idx="91">
                  <c:v>42613</c:v>
                </c:pt>
                <c:pt idx="92">
                  <c:v>42643</c:v>
                </c:pt>
                <c:pt idx="93">
                  <c:v>42674</c:v>
                </c:pt>
                <c:pt idx="94">
                  <c:v>42704</c:v>
                </c:pt>
                <c:pt idx="95">
                  <c:v>42735</c:v>
                </c:pt>
                <c:pt idx="96">
                  <c:v>42766</c:v>
                </c:pt>
                <c:pt idx="97">
                  <c:v>42794</c:v>
                </c:pt>
                <c:pt idx="98">
                  <c:v>42825</c:v>
                </c:pt>
                <c:pt idx="99">
                  <c:v>42855</c:v>
                </c:pt>
                <c:pt idx="100">
                  <c:v>42886</c:v>
                </c:pt>
                <c:pt idx="101">
                  <c:v>42916</c:v>
                </c:pt>
                <c:pt idx="102">
                  <c:v>42947</c:v>
                </c:pt>
                <c:pt idx="103">
                  <c:v>42978</c:v>
                </c:pt>
                <c:pt idx="104">
                  <c:v>43008</c:v>
                </c:pt>
                <c:pt idx="105">
                  <c:v>43039</c:v>
                </c:pt>
                <c:pt idx="106">
                  <c:v>43069</c:v>
                </c:pt>
                <c:pt idx="107">
                  <c:v>43100</c:v>
                </c:pt>
                <c:pt idx="108">
                  <c:v>43131</c:v>
                </c:pt>
                <c:pt idx="109">
                  <c:v>43159</c:v>
                </c:pt>
                <c:pt idx="110">
                  <c:v>43190</c:v>
                </c:pt>
                <c:pt idx="111">
                  <c:v>43220</c:v>
                </c:pt>
                <c:pt idx="112">
                  <c:v>43251</c:v>
                </c:pt>
                <c:pt idx="113">
                  <c:v>43281</c:v>
                </c:pt>
                <c:pt idx="114">
                  <c:v>43312</c:v>
                </c:pt>
                <c:pt idx="115">
                  <c:v>43343</c:v>
                </c:pt>
                <c:pt idx="116">
                  <c:v>43373</c:v>
                </c:pt>
                <c:pt idx="117">
                  <c:v>43404</c:v>
                </c:pt>
                <c:pt idx="118">
                  <c:v>43434</c:v>
                </c:pt>
                <c:pt idx="119">
                  <c:v>43465</c:v>
                </c:pt>
                <c:pt idx="120">
                  <c:v>43496</c:v>
                </c:pt>
                <c:pt idx="121">
                  <c:v>43524</c:v>
                </c:pt>
                <c:pt idx="122">
                  <c:v>43555</c:v>
                </c:pt>
                <c:pt idx="123">
                  <c:v>43585</c:v>
                </c:pt>
                <c:pt idx="124">
                  <c:v>43616</c:v>
                </c:pt>
                <c:pt idx="125">
                  <c:v>43646</c:v>
                </c:pt>
                <c:pt idx="126">
                  <c:v>43677</c:v>
                </c:pt>
                <c:pt idx="127">
                  <c:v>43708</c:v>
                </c:pt>
                <c:pt idx="128">
                  <c:v>43738</c:v>
                </c:pt>
                <c:pt idx="129">
                  <c:v>43769</c:v>
                </c:pt>
                <c:pt idx="130">
                  <c:v>43799</c:v>
                </c:pt>
                <c:pt idx="131">
                  <c:v>43830</c:v>
                </c:pt>
                <c:pt idx="132">
                  <c:v>43861</c:v>
                </c:pt>
                <c:pt idx="133">
                  <c:v>43890</c:v>
                </c:pt>
                <c:pt idx="134">
                  <c:v>43921</c:v>
                </c:pt>
                <c:pt idx="135">
                  <c:v>43951</c:v>
                </c:pt>
                <c:pt idx="136">
                  <c:v>43982</c:v>
                </c:pt>
                <c:pt idx="137">
                  <c:v>44012</c:v>
                </c:pt>
                <c:pt idx="138">
                  <c:v>44043</c:v>
                </c:pt>
                <c:pt idx="139">
                  <c:v>44074</c:v>
                </c:pt>
                <c:pt idx="140">
                  <c:v>44104</c:v>
                </c:pt>
                <c:pt idx="141">
                  <c:v>44135</c:v>
                </c:pt>
                <c:pt idx="142">
                  <c:v>44165</c:v>
                </c:pt>
                <c:pt idx="143">
                  <c:v>44196</c:v>
                </c:pt>
                <c:pt idx="144">
                  <c:v>44227</c:v>
                </c:pt>
                <c:pt idx="145">
                  <c:v>44255</c:v>
                </c:pt>
                <c:pt idx="146">
                  <c:v>44286</c:v>
                </c:pt>
              </c:numCache>
            </c:numRef>
          </c:cat>
          <c:val>
            <c:numRef>
              <c:f>'[3]RFX Return Data'!$H$3:$H$149</c:f>
              <c:numCache>
                <c:formatCode>General</c:formatCode>
                <c:ptCount val="147"/>
                <c:pt idx="0">
                  <c:v>10000</c:v>
                </c:pt>
                <c:pt idx="1">
                  <c:v>9859.1061037513919</c:v>
                </c:pt>
                <c:pt idx="2">
                  <c:v>9732.0787421072164</c:v>
                </c:pt>
                <c:pt idx="3">
                  <c:v>10233.997771449795</c:v>
                </c:pt>
                <c:pt idx="4">
                  <c:v>10779.249721431224</c:v>
                </c:pt>
                <c:pt idx="5">
                  <c:v>11463.909867525072</c:v>
                </c:pt>
                <c:pt idx="6">
                  <c:v>12074.780240188191</c:v>
                </c:pt>
                <c:pt idx="7">
                  <c:v>12630.927324501672</c:v>
                </c:pt>
                <c:pt idx="8">
                  <c:v>13183.112541785316</c:v>
                </c:pt>
                <c:pt idx="9">
                  <c:v>13969.790763897487</c:v>
                </c:pt>
                <c:pt idx="10">
                  <c:v>13846.477652593783</c:v>
                </c:pt>
                <c:pt idx="11">
                  <c:v>14702.983781106846</c:v>
                </c:pt>
                <c:pt idx="12">
                  <c:v>15369.320292187693</c:v>
                </c:pt>
                <c:pt idx="13">
                  <c:v>15493.623870248854</c:v>
                </c:pt>
                <c:pt idx="14">
                  <c:v>15694.688622013122</c:v>
                </c:pt>
                <c:pt idx="15">
                  <c:v>16612.356072799303</c:v>
                </c:pt>
                <c:pt idx="16">
                  <c:v>15743.716726507364</c:v>
                </c:pt>
                <c:pt idx="17">
                  <c:v>16401.881886839168</c:v>
                </c:pt>
                <c:pt idx="18">
                  <c:v>16700.259997523826</c:v>
                </c:pt>
                <c:pt idx="19">
                  <c:v>17346.787173455483</c:v>
                </c:pt>
                <c:pt idx="20">
                  <c:v>17748.669060294658</c:v>
                </c:pt>
                <c:pt idx="21">
                  <c:v>17738.269159341333</c:v>
                </c:pt>
                <c:pt idx="22">
                  <c:v>18240.931038752005</c:v>
                </c:pt>
                <c:pt idx="23">
                  <c:v>18634.393958152774</c:v>
                </c:pt>
                <c:pt idx="24">
                  <c:v>19803.639965333656</c:v>
                </c:pt>
                <c:pt idx="25">
                  <c:v>19692.707688498198</c:v>
                </c:pt>
                <c:pt idx="26">
                  <c:v>19718.459824192145</c:v>
                </c:pt>
                <c:pt idx="27">
                  <c:v>19808.344682431591</c:v>
                </c:pt>
                <c:pt idx="28">
                  <c:v>19719.202674260239</c:v>
                </c:pt>
                <c:pt idx="29">
                  <c:v>19445.833849201434</c:v>
                </c:pt>
                <c:pt idx="30">
                  <c:v>19593.41339606289</c:v>
                </c:pt>
                <c:pt idx="31">
                  <c:v>19184.350625232135</c:v>
                </c:pt>
                <c:pt idx="32">
                  <c:v>18818.373158350867</c:v>
                </c:pt>
                <c:pt idx="33">
                  <c:v>18458.833725393088</c:v>
                </c:pt>
                <c:pt idx="34">
                  <c:v>18362.015599851424</c:v>
                </c:pt>
                <c:pt idx="35">
                  <c:v>19320.292187693445</c:v>
                </c:pt>
                <c:pt idx="36">
                  <c:v>19720.193141017699</c:v>
                </c:pt>
                <c:pt idx="37">
                  <c:v>20098.056208988477</c:v>
                </c:pt>
                <c:pt idx="38">
                  <c:v>20806.982790640082</c:v>
                </c:pt>
                <c:pt idx="39">
                  <c:v>20807.230407329447</c:v>
                </c:pt>
                <c:pt idx="40">
                  <c:v>20884.734431100649</c:v>
                </c:pt>
                <c:pt idx="41">
                  <c:v>21055.837563451765</c:v>
                </c:pt>
                <c:pt idx="42">
                  <c:v>22013.866534604425</c:v>
                </c:pt>
                <c:pt idx="43">
                  <c:v>22233.007304692328</c:v>
                </c:pt>
                <c:pt idx="44">
                  <c:v>23212.331311130361</c:v>
                </c:pt>
                <c:pt idx="45">
                  <c:v>23455.243283397296</c:v>
                </c:pt>
                <c:pt idx="46">
                  <c:v>24135.941562461299</c:v>
                </c:pt>
                <c:pt idx="47">
                  <c:v>25521.852172836439</c:v>
                </c:pt>
                <c:pt idx="48">
                  <c:v>27756.840411043693</c:v>
                </c:pt>
                <c:pt idx="49">
                  <c:v>28436.795840039606</c:v>
                </c:pt>
                <c:pt idx="50">
                  <c:v>28727.250216664594</c:v>
                </c:pt>
                <c:pt idx="51">
                  <c:v>29152.655688993429</c:v>
                </c:pt>
                <c:pt idx="52">
                  <c:v>29885.353472824059</c:v>
                </c:pt>
                <c:pt idx="53">
                  <c:v>28999.380958276579</c:v>
                </c:pt>
                <c:pt idx="54">
                  <c:v>28841.401510461801</c:v>
                </c:pt>
                <c:pt idx="55">
                  <c:v>28959.019437910112</c:v>
                </c:pt>
                <c:pt idx="56">
                  <c:v>29383.434443481485</c:v>
                </c:pt>
                <c:pt idx="57">
                  <c:v>29960.876563080346</c:v>
                </c:pt>
                <c:pt idx="58">
                  <c:v>30215.921753126157</c:v>
                </c:pt>
                <c:pt idx="59">
                  <c:v>30363.253683298251</c:v>
                </c:pt>
                <c:pt idx="60">
                  <c:v>31097.189550575709</c:v>
                </c:pt>
                <c:pt idx="61">
                  <c:v>31276.21641698651</c:v>
                </c:pt>
                <c:pt idx="62">
                  <c:v>31311.130370186951</c:v>
                </c:pt>
                <c:pt idx="63">
                  <c:v>31542.404358053736</c:v>
                </c:pt>
                <c:pt idx="64">
                  <c:v>31939.086294416251</c:v>
                </c:pt>
                <c:pt idx="65">
                  <c:v>32155.998514299874</c:v>
                </c:pt>
                <c:pt idx="66">
                  <c:v>32322.396929553059</c:v>
                </c:pt>
                <c:pt idx="67">
                  <c:v>32508.109446576706</c:v>
                </c:pt>
                <c:pt idx="68">
                  <c:v>32595.022904543777</c:v>
                </c:pt>
                <c:pt idx="69">
                  <c:v>32610.62275597376</c:v>
                </c:pt>
                <c:pt idx="70">
                  <c:v>33231.645412900834</c:v>
                </c:pt>
                <c:pt idx="71">
                  <c:v>33466.881267797449</c:v>
                </c:pt>
                <c:pt idx="72">
                  <c:v>33461.681317320792</c:v>
                </c:pt>
                <c:pt idx="73">
                  <c:v>33748.17382691594</c:v>
                </c:pt>
                <c:pt idx="74">
                  <c:v>33943.048161446088</c:v>
                </c:pt>
                <c:pt idx="75">
                  <c:v>33976.724031199708</c:v>
                </c:pt>
                <c:pt idx="76">
                  <c:v>34048.285254426155</c:v>
                </c:pt>
                <c:pt idx="77">
                  <c:v>34264.702240931045</c:v>
                </c:pt>
                <c:pt idx="78">
                  <c:v>34411.043704345677</c:v>
                </c:pt>
                <c:pt idx="79">
                  <c:v>34416.491271511703</c:v>
                </c:pt>
                <c:pt idx="80">
                  <c:v>34479.881143989107</c:v>
                </c:pt>
                <c:pt idx="81">
                  <c:v>34642.565308901823</c:v>
                </c:pt>
                <c:pt idx="82">
                  <c:v>34741.364367958406</c:v>
                </c:pt>
                <c:pt idx="83">
                  <c:v>34762.659403243779</c:v>
                </c:pt>
                <c:pt idx="84">
                  <c:v>34599.975238331062</c:v>
                </c:pt>
                <c:pt idx="85">
                  <c:v>34330.56828030209</c:v>
                </c:pt>
                <c:pt idx="86">
                  <c:v>34411.538937724399</c:v>
                </c:pt>
                <c:pt idx="87">
                  <c:v>34572.24216912219</c:v>
                </c:pt>
                <c:pt idx="88">
                  <c:v>34642.565308901809</c:v>
                </c:pt>
                <c:pt idx="89">
                  <c:v>34746.069085056326</c:v>
                </c:pt>
                <c:pt idx="90">
                  <c:v>34897.858115636984</c:v>
                </c:pt>
                <c:pt idx="91">
                  <c:v>35008.790392472445</c:v>
                </c:pt>
                <c:pt idx="92">
                  <c:v>35792.249597622875</c:v>
                </c:pt>
                <c:pt idx="93">
                  <c:v>35947.257645165271</c:v>
                </c:pt>
                <c:pt idx="94">
                  <c:v>36105.484709669421</c:v>
                </c:pt>
                <c:pt idx="95">
                  <c:v>36181.255416615066</c:v>
                </c:pt>
                <c:pt idx="96">
                  <c:v>36414.510337996762</c:v>
                </c:pt>
                <c:pt idx="97">
                  <c:v>36666.33651108083</c:v>
                </c:pt>
                <c:pt idx="98">
                  <c:v>37174.198340968163</c:v>
                </c:pt>
                <c:pt idx="99">
                  <c:v>38411.538937724377</c:v>
                </c:pt>
                <c:pt idx="100">
                  <c:v>38799.059056580387</c:v>
                </c:pt>
                <c:pt idx="101">
                  <c:v>39206.140893896219</c:v>
                </c:pt>
                <c:pt idx="102">
                  <c:v>39409.434195864771</c:v>
                </c:pt>
                <c:pt idx="103">
                  <c:v>40016.095084808687</c:v>
                </c:pt>
                <c:pt idx="104">
                  <c:v>40289.711526556872</c:v>
                </c:pt>
                <c:pt idx="105">
                  <c:v>40810.697040980544</c:v>
                </c:pt>
                <c:pt idx="106">
                  <c:v>41302.959019437891</c:v>
                </c:pt>
                <c:pt idx="107">
                  <c:v>41951.962362263199</c:v>
                </c:pt>
                <c:pt idx="108">
                  <c:v>43048.161446081453</c:v>
                </c:pt>
                <c:pt idx="109">
                  <c:v>43612.479881143969</c:v>
                </c:pt>
                <c:pt idx="110">
                  <c:v>44325.120713136042</c:v>
                </c:pt>
                <c:pt idx="111">
                  <c:v>44485.081094465742</c:v>
                </c:pt>
                <c:pt idx="112">
                  <c:v>44732.450167141244</c:v>
                </c:pt>
                <c:pt idx="113">
                  <c:v>44961.000371425005</c:v>
                </c:pt>
                <c:pt idx="114">
                  <c:v>46247.369072675472</c:v>
                </c:pt>
                <c:pt idx="115">
                  <c:v>46507.118979819214</c:v>
                </c:pt>
                <c:pt idx="116">
                  <c:v>46649.498576204016</c:v>
                </c:pt>
                <c:pt idx="117">
                  <c:v>47050.637612975086</c:v>
                </c:pt>
                <c:pt idx="118">
                  <c:v>46931.533985390583</c:v>
                </c:pt>
                <c:pt idx="119">
                  <c:v>46684.164912715089</c:v>
                </c:pt>
                <c:pt idx="120">
                  <c:v>46958.028971152627</c:v>
                </c:pt>
                <c:pt idx="121">
                  <c:v>47225.454995666689</c:v>
                </c:pt>
                <c:pt idx="122">
                  <c:v>47501.547604308515</c:v>
                </c:pt>
                <c:pt idx="123">
                  <c:v>48074.53262349881</c:v>
                </c:pt>
                <c:pt idx="124">
                  <c:v>49243.035780611601</c:v>
                </c:pt>
                <c:pt idx="125">
                  <c:v>49439.891048656667</c:v>
                </c:pt>
                <c:pt idx="126">
                  <c:v>49473.81</c:v>
                </c:pt>
                <c:pt idx="127">
                  <c:v>49614.1</c:v>
                </c:pt>
                <c:pt idx="128">
                  <c:v>49624.05</c:v>
                </c:pt>
                <c:pt idx="129">
                  <c:v>49976</c:v>
                </c:pt>
                <c:pt idx="130">
                  <c:v>50244</c:v>
                </c:pt>
                <c:pt idx="131">
                  <c:v>50470</c:v>
                </c:pt>
                <c:pt idx="132">
                  <c:v>51791</c:v>
                </c:pt>
                <c:pt idx="133">
                  <c:v>52008</c:v>
                </c:pt>
                <c:pt idx="134">
                  <c:v>46934</c:v>
                </c:pt>
                <c:pt idx="135">
                  <c:v>48254</c:v>
                </c:pt>
                <c:pt idx="136">
                  <c:v>49506</c:v>
                </c:pt>
                <c:pt idx="137">
                  <c:v>50151</c:v>
                </c:pt>
                <c:pt idx="138">
                  <c:v>50620</c:v>
                </c:pt>
                <c:pt idx="139">
                  <c:v>50806</c:v>
                </c:pt>
                <c:pt idx="140">
                  <c:v>51044</c:v>
                </c:pt>
                <c:pt idx="141">
                  <c:v>51310</c:v>
                </c:pt>
                <c:pt idx="142">
                  <c:v>51657</c:v>
                </c:pt>
                <c:pt idx="143">
                  <c:v>51899</c:v>
                </c:pt>
                <c:pt idx="144">
                  <c:v>52381</c:v>
                </c:pt>
                <c:pt idx="145">
                  <c:v>52813</c:v>
                </c:pt>
                <c:pt idx="146">
                  <c:v>52741</c:v>
                </c:pt>
              </c:numCache>
            </c:numRef>
          </c:val>
          <c:smooth val="0"/>
          <c:extLst>
            <c:ext xmlns:c16="http://schemas.microsoft.com/office/drawing/2014/chart" uri="{C3380CC4-5D6E-409C-BE32-E72D297353CC}">
              <c16:uniqueId val="{00000000-E0A9-45B1-87A3-E913DFCCE361}"/>
            </c:ext>
          </c:extLst>
        </c:ser>
        <c:ser>
          <c:idx val="2"/>
          <c:order val="1"/>
          <c:tx>
            <c:v>Bloomberg Barclays US Agg. TR</c:v>
          </c:tx>
          <c:spPr>
            <a:ln w="12700" cap="rnd">
              <a:solidFill>
                <a:srgbClr val="A5A5A5"/>
              </a:solidFill>
              <a:round/>
            </a:ln>
            <a:effectLst/>
          </c:spPr>
          <c:marker>
            <c:symbol val="none"/>
          </c:marker>
          <c:cat>
            <c:numRef>
              <c:f>'[3]RFX Return Data'!$A$3:$A$149</c:f>
              <c:numCache>
                <c:formatCode>General</c:formatCode>
                <c:ptCount val="147"/>
                <c:pt idx="0">
                  <c:v>39845</c:v>
                </c:pt>
                <c:pt idx="1">
                  <c:v>39872</c:v>
                </c:pt>
                <c:pt idx="2">
                  <c:v>39903</c:v>
                </c:pt>
                <c:pt idx="3">
                  <c:v>39933</c:v>
                </c:pt>
                <c:pt idx="4">
                  <c:v>39964</c:v>
                </c:pt>
                <c:pt idx="5">
                  <c:v>39994</c:v>
                </c:pt>
                <c:pt idx="6">
                  <c:v>40025</c:v>
                </c:pt>
                <c:pt idx="7">
                  <c:v>40056</c:v>
                </c:pt>
                <c:pt idx="8">
                  <c:v>40086</c:v>
                </c:pt>
                <c:pt idx="9">
                  <c:v>40117</c:v>
                </c:pt>
                <c:pt idx="10">
                  <c:v>40147</c:v>
                </c:pt>
                <c:pt idx="11">
                  <c:v>40178</c:v>
                </c:pt>
                <c:pt idx="12">
                  <c:v>40209</c:v>
                </c:pt>
                <c:pt idx="13">
                  <c:v>40237</c:v>
                </c:pt>
                <c:pt idx="14">
                  <c:v>40268</c:v>
                </c:pt>
                <c:pt idx="15">
                  <c:v>40298</c:v>
                </c:pt>
                <c:pt idx="16">
                  <c:v>40329</c:v>
                </c:pt>
                <c:pt idx="17">
                  <c:v>40359</c:v>
                </c:pt>
                <c:pt idx="18">
                  <c:v>40390</c:v>
                </c:pt>
                <c:pt idx="19">
                  <c:v>40421</c:v>
                </c:pt>
                <c:pt idx="20">
                  <c:v>40451</c:v>
                </c:pt>
                <c:pt idx="21">
                  <c:v>40482</c:v>
                </c:pt>
                <c:pt idx="22">
                  <c:v>40512</c:v>
                </c:pt>
                <c:pt idx="23">
                  <c:v>40543</c:v>
                </c:pt>
                <c:pt idx="24">
                  <c:v>40574</c:v>
                </c:pt>
                <c:pt idx="25">
                  <c:v>40602</c:v>
                </c:pt>
                <c:pt idx="26">
                  <c:v>40633</c:v>
                </c:pt>
                <c:pt idx="27">
                  <c:v>40663</c:v>
                </c:pt>
                <c:pt idx="28">
                  <c:v>40694</c:v>
                </c:pt>
                <c:pt idx="29">
                  <c:v>40724</c:v>
                </c:pt>
                <c:pt idx="30">
                  <c:v>40755</c:v>
                </c:pt>
                <c:pt idx="31">
                  <c:v>40786</c:v>
                </c:pt>
                <c:pt idx="32">
                  <c:v>40816</c:v>
                </c:pt>
                <c:pt idx="33">
                  <c:v>40847</c:v>
                </c:pt>
                <c:pt idx="34">
                  <c:v>40877</c:v>
                </c:pt>
                <c:pt idx="35">
                  <c:v>40908</c:v>
                </c:pt>
                <c:pt idx="36">
                  <c:v>40939</c:v>
                </c:pt>
                <c:pt idx="37">
                  <c:v>40968</c:v>
                </c:pt>
                <c:pt idx="38">
                  <c:v>40999</c:v>
                </c:pt>
                <c:pt idx="39">
                  <c:v>41029</c:v>
                </c:pt>
                <c:pt idx="40">
                  <c:v>41060</c:v>
                </c:pt>
                <c:pt idx="41">
                  <c:v>41090</c:v>
                </c:pt>
                <c:pt idx="42">
                  <c:v>41121</c:v>
                </c:pt>
                <c:pt idx="43">
                  <c:v>41152</c:v>
                </c:pt>
                <c:pt idx="44">
                  <c:v>41182</c:v>
                </c:pt>
                <c:pt idx="45">
                  <c:v>41213</c:v>
                </c:pt>
                <c:pt idx="46">
                  <c:v>41243</c:v>
                </c:pt>
                <c:pt idx="47">
                  <c:v>41274</c:v>
                </c:pt>
                <c:pt idx="48">
                  <c:v>41305</c:v>
                </c:pt>
                <c:pt idx="49">
                  <c:v>41333</c:v>
                </c:pt>
                <c:pt idx="50">
                  <c:v>41364</c:v>
                </c:pt>
                <c:pt idx="51">
                  <c:v>41394</c:v>
                </c:pt>
                <c:pt idx="52">
                  <c:v>41425</c:v>
                </c:pt>
                <c:pt idx="53">
                  <c:v>41455</c:v>
                </c:pt>
                <c:pt idx="54">
                  <c:v>41486</c:v>
                </c:pt>
                <c:pt idx="55">
                  <c:v>41517</c:v>
                </c:pt>
                <c:pt idx="56">
                  <c:v>41547</c:v>
                </c:pt>
                <c:pt idx="57">
                  <c:v>41578</c:v>
                </c:pt>
                <c:pt idx="58">
                  <c:v>41608</c:v>
                </c:pt>
                <c:pt idx="59">
                  <c:v>41639</c:v>
                </c:pt>
                <c:pt idx="60">
                  <c:v>41670</c:v>
                </c:pt>
                <c:pt idx="61">
                  <c:v>41698</c:v>
                </c:pt>
                <c:pt idx="62">
                  <c:v>41729</c:v>
                </c:pt>
                <c:pt idx="63">
                  <c:v>41759</c:v>
                </c:pt>
                <c:pt idx="64">
                  <c:v>41790</c:v>
                </c:pt>
                <c:pt idx="65">
                  <c:v>41820</c:v>
                </c:pt>
                <c:pt idx="66">
                  <c:v>41851</c:v>
                </c:pt>
                <c:pt idx="67">
                  <c:v>41882</c:v>
                </c:pt>
                <c:pt idx="68">
                  <c:v>41912</c:v>
                </c:pt>
                <c:pt idx="69">
                  <c:v>41943</c:v>
                </c:pt>
                <c:pt idx="70">
                  <c:v>41973</c:v>
                </c:pt>
                <c:pt idx="71">
                  <c:v>42004</c:v>
                </c:pt>
                <c:pt idx="72">
                  <c:v>42035</c:v>
                </c:pt>
                <c:pt idx="73">
                  <c:v>42063</c:v>
                </c:pt>
                <c:pt idx="74">
                  <c:v>42094</c:v>
                </c:pt>
                <c:pt idx="75">
                  <c:v>42124</c:v>
                </c:pt>
                <c:pt idx="76">
                  <c:v>42155</c:v>
                </c:pt>
                <c:pt idx="77">
                  <c:v>42185</c:v>
                </c:pt>
                <c:pt idx="78">
                  <c:v>42216</c:v>
                </c:pt>
                <c:pt idx="79">
                  <c:v>42247</c:v>
                </c:pt>
                <c:pt idx="80">
                  <c:v>42277</c:v>
                </c:pt>
                <c:pt idx="81">
                  <c:v>42308</c:v>
                </c:pt>
                <c:pt idx="82">
                  <c:v>42338</c:v>
                </c:pt>
                <c:pt idx="83">
                  <c:v>42369</c:v>
                </c:pt>
                <c:pt idx="84">
                  <c:v>42400</c:v>
                </c:pt>
                <c:pt idx="85">
                  <c:v>42429</c:v>
                </c:pt>
                <c:pt idx="86">
                  <c:v>42460</c:v>
                </c:pt>
                <c:pt idx="87">
                  <c:v>42490</c:v>
                </c:pt>
                <c:pt idx="88">
                  <c:v>42521</c:v>
                </c:pt>
                <c:pt idx="89">
                  <c:v>42551</c:v>
                </c:pt>
                <c:pt idx="90">
                  <c:v>42582</c:v>
                </c:pt>
                <c:pt idx="91">
                  <c:v>42613</c:v>
                </c:pt>
                <c:pt idx="92">
                  <c:v>42643</c:v>
                </c:pt>
                <c:pt idx="93">
                  <c:v>42674</c:v>
                </c:pt>
                <c:pt idx="94">
                  <c:v>42704</c:v>
                </c:pt>
                <c:pt idx="95">
                  <c:v>42735</c:v>
                </c:pt>
                <c:pt idx="96">
                  <c:v>42766</c:v>
                </c:pt>
                <c:pt idx="97">
                  <c:v>42794</c:v>
                </c:pt>
                <c:pt idx="98">
                  <c:v>42825</c:v>
                </c:pt>
                <c:pt idx="99">
                  <c:v>42855</c:v>
                </c:pt>
                <c:pt idx="100">
                  <c:v>42886</c:v>
                </c:pt>
                <c:pt idx="101">
                  <c:v>42916</c:v>
                </c:pt>
                <c:pt idx="102">
                  <c:v>42947</c:v>
                </c:pt>
                <c:pt idx="103">
                  <c:v>42978</c:v>
                </c:pt>
                <c:pt idx="104">
                  <c:v>43008</c:v>
                </c:pt>
                <c:pt idx="105">
                  <c:v>43039</c:v>
                </c:pt>
                <c:pt idx="106">
                  <c:v>43069</c:v>
                </c:pt>
                <c:pt idx="107">
                  <c:v>43100</c:v>
                </c:pt>
                <c:pt idx="108">
                  <c:v>43131</c:v>
                </c:pt>
                <c:pt idx="109">
                  <c:v>43159</c:v>
                </c:pt>
                <c:pt idx="110">
                  <c:v>43190</c:v>
                </c:pt>
                <c:pt idx="111">
                  <c:v>43220</c:v>
                </c:pt>
                <c:pt idx="112">
                  <c:v>43251</c:v>
                </c:pt>
                <c:pt idx="113">
                  <c:v>43281</c:v>
                </c:pt>
                <c:pt idx="114">
                  <c:v>43312</c:v>
                </c:pt>
                <c:pt idx="115">
                  <c:v>43343</c:v>
                </c:pt>
                <c:pt idx="116">
                  <c:v>43373</c:v>
                </c:pt>
                <c:pt idx="117">
                  <c:v>43404</c:v>
                </c:pt>
                <c:pt idx="118">
                  <c:v>43434</c:v>
                </c:pt>
                <c:pt idx="119">
                  <c:v>43465</c:v>
                </c:pt>
                <c:pt idx="120">
                  <c:v>43496</c:v>
                </c:pt>
                <c:pt idx="121">
                  <c:v>43524</c:v>
                </c:pt>
                <c:pt idx="122">
                  <c:v>43555</c:v>
                </c:pt>
                <c:pt idx="123">
                  <c:v>43585</c:v>
                </c:pt>
                <c:pt idx="124">
                  <c:v>43616</c:v>
                </c:pt>
                <c:pt idx="125">
                  <c:v>43646</c:v>
                </c:pt>
                <c:pt idx="126">
                  <c:v>43677</c:v>
                </c:pt>
                <c:pt idx="127">
                  <c:v>43708</c:v>
                </c:pt>
                <c:pt idx="128">
                  <c:v>43738</c:v>
                </c:pt>
                <c:pt idx="129">
                  <c:v>43769</c:v>
                </c:pt>
                <c:pt idx="130">
                  <c:v>43799</c:v>
                </c:pt>
                <c:pt idx="131">
                  <c:v>43830</c:v>
                </c:pt>
                <c:pt idx="132">
                  <c:v>43861</c:v>
                </c:pt>
                <c:pt idx="133">
                  <c:v>43890</c:v>
                </c:pt>
                <c:pt idx="134">
                  <c:v>43921</c:v>
                </c:pt>
                <c:pt idx="135">
                  <c:v>43951</c:v>
                </c:pt>
                <c:pt idx="136">
                  <c:v>43982</c:v>
                </c:pt>
                <c:pt idx="137">
                  <c:v>44012</c:v>
                </c:pt>
                <c:pt idx="138">
                  <c:v>44043</c:v>
                </c:pt>
                <c:pt idx="139">
                  <c:v>44074</c:v>
                </c:pt>
                <c:pt idx="140">
                  <c:v>44104</c:v>
                </c:pt>
                <c:pt idx="141">
                  <c:v>44135</c:v>
                </c:pt>
                <c:pt idx="142">
                  <c:v>44165</c:v>
                </c:pt>
                <c:pt idx="143">
                  <c:v>44196</c:v>
                </c:pt>
                <c:pt idx="144">
                  <c:v>44227</c:v>
                </c:pt>
                <c:pt idx="145">
                  <c:v>44255</c:v>
                </c:pt>
                <c:pt idx="146">
                  <c:v>44286</c:v>
                </c:pt>
              </c:numCache>
            </c:numRef>
          </c:cat>
          <c:val>
            <c:numRef>
              <c:f>'[3]RFX Return Data'!$I$3:$I$149</c:f>
              <c:numCache>
                <c:formatCode>General</c:formatCode>
                <c:ptCount val="147"/>
                <c:pt idx="0">
                  <c:v>10000</c:v>
                </c:pt>
                <c:pt idx="1">
                  <c:v>9962.2555107648113</c:v>
                </c:pt>
                <c:pt idx="2">
                  <c:v>10100.744482296863</c:v>
                </c:pt>
                <c:pt idx="3">
                  <c:v>10149.035225877176</c:v>
                </c:pt>
                <c:pt idx="4">
                  <c:v>10222.650856536247</c:v>
                </c:pt>
                <c:pt idx="5">
                  <c:v>10280.794021938984</c:v>
                </c:pt>
                <c:pt idx="6">
                  <c:v>10446.619994865641</c:v>
                </c:pt>
                <c:pt idx="7">
                  <c:v>10554.788485155455</c:v>
                </c:pt>
                <c:pt idx="8">
                  <c:v>10665.662922283822</c:v>
                </c:pt>
                <c:pt idx="9">
                  <c:v>10718.324810757182</c:v>
                </c:pt>
                <c:pt idx="10">
                  <c:v>10857.091315298316</c:v>
                </c:pt>
                <c:pt idx="11">
                  <c:v>10687.379880244509</c:v>
                </c:pt>
                <c:pt idx="12">
                  <c:v>10850.638672837153</c:v>
                </c:pt>
                <c:pt idx="13">
                  <c:v>10891.158492163166</c:v>
                </c:pt>
                <c:pt idx="14">
                  <c:v>10877.767524474946</c:v>
                </c:pt>
                <c:pt idx="15">
                  <c:v>10991.00099218051</c:v>
                </c:pt>
                <c:pt idx="16">
                  <c:v>11083.488867457178</c:v>
                </c:pt>
                <c:pt idx="17">
                  <c:v>11257.293914394948</c:v>
                </c:pt>
                <c:pt idx="18">
                  <c:v>11377.3963240753</c:v>
                </c:pt>
                <c:pt idx="19">
                  <c:v>11523.794986366198</c:v>
                </c:pt>
                <c:pt idx="20">
                  <c:v>11536.075822018087</c:v>
                </c:pt>
                <c:pt idx="21">
                  <c:v>11577.150707362262</c:v>
                </c:pt>
                <c:pt idx="22">
                  <c:v>11510.612168434789</c:v>
                </c:pt>
                <c:pt idx="23">
                  <c:v>11386.485530122744</c:v>
                </c:pt>
                <c:pt idx="24">
                  <c:v>11399.737731306423</c:v>
                </c:pt>
                <c:pt idx="25">
                  <c:v>11428.254247989626</c:v>
                </c:pt>
                <c:pt idx="26">
                  <c:v>11434.568123946248</c:v>
                </c:pt>
                <c:pt idx="27">
                  <c:v>11579.717887696275</c:v>
                </c:pt>
                <c:pt idx="28">
                  <c:v>11730.83461114157</c:v>
                </c:pt>
                <c:pt idx="29">
                  <c:v>11696.48990126764</c:v>
                </c:pt>
                <c:pt idx="30">
                  <c:v>11882.090101091408</c:v>
                </c:pt>
                <c:pt idx="31">
                  <c:v>12055.686998272367</c:v>
                </c:pt>
                <c:pt idx="32">
                  <c:v>12143.387429142365</c:v>
                </c:pt>
                <c:pt idx="33">
                  <c:v>12156.43148056923</c:v>
                </c:pt>
                <c:pt idx="34">
                  <c:v>12145.885226224103</c:v>
                </c:pt>
                <c:pt idx="35">
                  <c:v>12279.378603592673</c:v>
                </c:pt>
                <c:pt idx="36">
                  <c:v>12387.200177621135</c:v>
                </c:pt>
                <c:pt idx="37">
                  <c:v>12384.355464278042</c:v>
                </c:pt>
                <c:pt idx="38">
                  <c:v>12316.498643557428</c:v>
                </c:pt>
                <c:pt idx="39">
                  <c:v>12453.044884025903</c:v>
                </c:pt>
                <c:pt idx="40">
                  <c:v>12565.723285713304</c:v>
                </c:pt>
                <c:pt idx="41">
                  <c:v>12570.649496624515</c:v>
                </c:pt>
                <c:pt idx="42">
                  <c:v>12744.038244048663</c:v>
                </c:pt>
                <c:pt idx="43">
                  <c:v>12752.364234321132</c:v>
                </c:pt>
                <c:pt idx="44">
                  <c:v>12769.918197145587</c:v>
                </c:pt>
                <c:pt idx="45">
                  <c:v>12795.034934467532</c:v>
                </c:pt>
                <c:pt idx="46">
                  <c:v>12815.22546087827</c:v>
                </c:pt>
                <c:pt idx="47">
                  <c:v>12796.977665531111</c:v>
                </c:pt>
                <c:pt idx="48">
                  <c:v>12707.473270102078</c:v>
                </c:pt>
                <c:pt idx="49">
                  <c:v>12771.16709568646</c:v>
                </c:pt>
                <c:pt idx="50">
                  <c:v>12781.366433770234</c:v>
                </c:pt>
                <c:pt idx="51">
                  <c:v>12910.69681600257</c:v>
                </c:pt>
                <c:pt idx="52">
                  <c:v>12680.344418464287</c:v>
                </c:pt>
                <c:pt idx="53">
                  <c:v>12484.197964295394</c:v>
                </c:pt>
                <c:pt idx="54">
                  <c:v>12501.266244353954</c:v>
                </c:pt>
                <c:pt idx="55">
                  <c:v>12437.36426901276</c:v>
                </c:pt>
                <c:pt idx="56">
                  <c:v>12555.107648115913</c:v>
                </c:pt>
                <c:pt idx="57">
                  <c:v>12656.615346187753</c:v>
                </c:pt>
                <c:pt idx="58">
                  <c:v>12609.226584886954</c:v>
                </c:pt>
                <c:pt idx="59">
                  <c:v>12537.969984805082</c:v>
                </c:pt>
                <c:pt idx="60">
                  <c:v>12723.223268367496</c:v>
                </c:pt>
                <c:pt idx="61">
                  <c:v>12790.871939331299</c:v>
                </c:pt>
                <c:pt idx="62">
                  <c:v>12769.085598118339</c:v>
                </c:pt>
                <c:pt idx="63">
                  <c:v>12876.837788894531</c:v>
                </c:pt>
                <c:pt idx="64">
                  <c:v>13023.444600942237</c:v>
                </c:pt>
                <c:pt idx="65">
                  <c:v>13030.174776412483</c:v>
                </c:pt>
                <c:pt idx="66">
                  <c:v>12997.495264593046</c:v>
                </c:pt>
                <c:pt idx="67">
                  <c:v>13140.979830288579</c:v>
                </c:pt>
                <c:pt idx="68">
                  <c:v>13051.75296786863</c:v>
                </c:pt>
                <c:pt idx="69">
                  <c:v>13180.042601316907</c:v>
                </c:pt>
                <c:pt idx="70">
                  <c:v>13273.571225377631</c:v>
                </c:pt>
                <c:pt idx="71">
                  <c:v>13285.990827534062</c:v>
                </c:pt>
                <c:pt idx="72">
                  <c:v>13564.564585400389</c:v>
                </c:pt>
                <c:pt idx="73">
                  <c:v>13437.038167727087</c:v>
                </c:pt>
                <c:pt idx="74">
                  <c:v>13499.413711518326</c:v>
                </c:pt>
                <c:pt idx="75">
                  <c:v>13450.98420143347</c:v>
                </c:pt>
                <c:pt idx="76">
                  <c:v>13418.582222623114</c:v>
                </c:pt>
                <c:pt idx="77">
                  <c:v>13272.252943584488</c:v>
                </c:pt>
                <c:pt idx="78">
                  <c:v>13364.532669104341</c:v>
                </c:pt>
                <c:pt idx="79">
                  <c:v>13345.313508225394</c:v>
                </c:pt>
                <c:pt idx="80">
                  <c:v>13435.5811194294</c:v>
                </c:pt>
                <c:pt idx="81">
                  <c:v>13437.870766754328</c:v>
                </c:pt>
                <c:pt idx="82">
                  <c:v>13402.346541591798</c:v>
                </c:pt>
                <c:pt idx="83">
                  <c:v>13359.051392174964</c:v>
                </c:pt>
                <c:pt idx="84">
                  <c:v>13542.847627439696</c:v>
                </c:pt>
                <c:pt idx="85">
                  <c:v>13638.94343183443</c:v>
                </c:pt>
                <c:pt idx="86">
                  <c:v>13764.041435678264</c:v>
                </c:pt>
                <c:pt idx="87">
                  <c:v>13816.911473908436</c:v>
                </c:pt>
                <c:pt idx="88">
                  <c:v>13820.450019774235</c:v>
                </c:pt>
                <c:pt idx="89">
                  <c:v>14068.772679650594</c:v>
                </c:pt>
                <c:pt idx="90">
                  <c:v>14157.722009061461</c:v>
                </c:pt>
                <c:pt idx="91">
                  <c:v>14141.555711282421</c:v>
                </c:pt>
                <c:pt idx="92">
                  <c:v>14133.229721009951</c:v>
                </c:pt>
                <c:pt idx="93">
                  <c:v>14025.130613972407</c:v>
                </c:pt>
                <c:pt idx="94">
                  <c:v>13693.409284866824</c:v>
                </c:pt>
                <c:pt idx="95">
                  <c:v>13712.697828998042</c:v>
                </c:pt>
                <c:pt idx="96">
                  <c:v>13739.618530879021</c:v>
                </c:pt>
                <c:pt idx="97">
                  <c:v>13831.967639651146</c:v>
                </c:pt>
                <c:pt idx="98">
                  <c:v>13824.682398162737</c:v>
                </c:pt>
                <c:pt idx="99">
                  <c:v>13931.393840154869</c:v>
                </c:pt>
                <c:pt idx="100">
                  <c:v>14038.590964912893</c:v>
                </c:pt>
                <c:pt idx="101">
                  <c:v>14024.506164701968</c:v>
                </c:pt>
                <c:pt idx="102">
                  <c:v>14084.869594177362</c:v>
                </c:pt>
                <c:pt idx="103">
                  <c:v>14211.147113309797</c:v>
                </c:pt>
                <c:pt idx="104">
                  <c:v>14143.498442345994</c:v>
                </c:pt>
                <c:pt idx="105">
                  <c:v>14151.685666113921</c:v>
                </c:pt>
                <c:pt idx="106">
                  <c:v>14133.507254019032</c:v>
                </c:pt>
                <c:pt idx="107">
                  <c:v>14198.380594892013</c:v>
                </c:pt>
                <c:pt idx="108">
                  <c:v>14034.844269290286</c:v>
                </c:pt>
                <c:pt idx="109">
                  <c:v>13901.836574687612</c:v>
                </c:pt>
                <c:pt idx="110">
                  <c:v>13990.994053855289</c:v>
                </c:pt>
                <c:pt idx="111">
                  <c:v>13886.919175449439</c:v>
                </c:pt>
                <c:pt idx="112">
                  <c:v>13985.998459691809</c:v>
                </c:pt>
                <c:pt idx="113">
                  <c:v>13968.791413128709</c:v>
                </c:pt>
                <c:pt idx="114">
                  <c:v>13972.121809237695</c:v>
                </c:pt>
                <c:pt idx="115">
                  <c:v>14062.042504180352</c:v>
                </c:pt>
                <c:pt idx="116">
                  <c:v>13971.497359967261</c:v>
                </c:pt>
                <c:pt idx="117">
                  <c:v>13861.10860560479</c:v>
                </c:pt>
                <c:pt idx="118">
                  <c:v>13943.813442311306</c:v>
                </c:pt>
                <c:pt idx="119">
                  <c:v>14199.976409694238</c:v>
                </c:pt>
                <c:pt idx="120">
                  <c:v>14350.815600130454</c:v>
                </c:pt>
                <c:pt idx="121">
                  <c:v>14342.489609857985</c:v>
                </c:pt>
                <c:pt idx="122">
                  <c:v>14617.871738119866</c:v>
                </c:pt>
                <c:pt idx="123">
                  <c:v>14621.618433742478</c:v>
                </c:pt>
                <c:pt idx="124">
                  <c:v>14881.181180486672</c:v>
                </c:pt>
                <c:pt idx="125">
                  <c:v>15068.030278851309</c:v>
                </c:pt>
                <c:pt idx="126">
                  <c:v>15101.195473436637</c:v>
                </c:pt>
                <c:pt idx="127">
                  <c:v>15492.517016242637</c:v>
                </c:pt>
                <c:pt idx="128">
                  <c:v>15410.020329292933</c:v>
                </c:pt>
                <c:pt idx="129">
                  <c:v>15456.437725061942</c:v>
                </c:pt>
                <c:pt idx="130">
                  <c:v>15448.528034303097</c:v>
                </c:pt>
                <c:pt idx="131">
                  <c:v>15437.773630201158</c:v>
                </c:pt>
                <c:pt idx="132">
                  <c:v>15734.872716423728</c:v>
                </c:pt>
                <c:pt idx="133">
                  <c:v>16018.09515219218</c:v>
                </c:pt>
                <c:pt idx="134">
                  <c:v>15923.803312356482</c:v>
                </c:pt>
                <c:pt idx="135">
                  <c:v>16206.886981620391</c:v>
                </c:pt>
                <c:pt idx="136">
                  <c:v>16282.306576838497</c:v>
                </c:pt>
                <c:pt idx="137">
                  <c:v>16384.924406946669</c:v>
                </c:pt>
                <c:pt idx="138">
                  <c:v>16629.639137704959</c:v>
                </c:pt>
                <c:pt idx="139">
                  <c:v>16495.382544561409</c:v>
                </c:pt>
                <c:pt idx="140">
                  <c:v>16486.362721766236</c:v>
                </c:pt>
                <c:pt idx="141">
                  <c:v>16412.747091107165</c:v>
                </c:pt>
                <c:pt idx="142">
                  <c:v>16573.78561962715</c:v>
                </c:pt>
                <c:pt idx="143">
                  <c:v>16596.612709624165</c:v>
                </c:pt>
                <c:pt idx="144">
                  <c:v>16477.620431980144</c:v>
                </c:pt>
                <c:pt idx="145">
                  <c:v>16239.70525994437</c:v>
                </c:pt>
                <c:pt idx="146">
                  <c:v>16036.898013557504</c:v>
                </c:pt>
              </c:numCache>
            </c:numRef>
          </c:val>
          <c:smooth val="0"/>
          <c:extLst>
            <c:ext xmlns:c16="http://schemas.microsoft.com/office/drawing/2014/chart" uri="{C3380CC4-5D6E-409C-BE32-E72D297353CC}">
              <c16:uniqueId val="{00000001-E0A9-45B1-87A3-E913DFCCE361}"/>
            </c:ext>
          </c:extLst>
        </c:ser>
        <c:ser>
          <c:idx val="1"/>
          <c:order val="2"/>
          <c:tx>
            <c:v>Bloomberg Barclays MBS TR</c:v>
          </c:tx>
          <c:spPr>
            <a:ln w="12700" cap="rnd">
              <a:solidFill>
                <a:srgbClr val="025C78"/>
              </a:solidFill>
              <a:round/>
            </a:ln>
            <a:effectLst/>
          </c:spPr>
          <c:marker>
            <c:symbol val="none"/>
          </c:marker>
          <c:cat>
            <c:numRef>
              <c:f>'[3]RFX Return Data'!$A$3:$A$149</c:f>
              <c:numCache>
                <c:formatCode>General</c:formatCode>
                <c:ptCount val="147"/>
                <c:pt idx="0">
                  <c:v>39845</c:v>
                </c:pt>
                <c:pt idx="1">
                  <c:v>39872</c:v>
                </c:pt>
                <c:pt idx="2">
                  <c:v>39903</c:v>
                </c:pt>
                <c:pt idx="3">
                  <c:v>39933</c:v>
                </c:pt>
                <c:pt idx="4">
                  <c:v>39964</c:v>
                </c:pt>
                <c:pt idx="5">
                  <c:v>39994</c:v>
                </c:pt>
                <c:pt idx="6">
                  <c:v>40025</c:v>
                </c:pt>
                <c:pt idx="7">
                  <c:v>40056</c:v>
                </c:pt>
                <c:pt idx="8">
                  <c:v>40086</c:v>
                </c:pt>
                <c:pt idx="9">
                  <c:v>40117</c:v>
                </c:pt>
                <c:pt idx="10">
                  <c:v>40147</c:v>
                </c:pt>
                <c:pt idx="11">
                  <c:v>40178</c:v>
                </c:pt>
                <c:pt idx="12">
                  <c:v>40209</c:v>
                </c:pt>
                <c:pt idx="13">
                  <c:v>40237</c:v>
                </c:pt>
                <c:pt idx="14">
                  <c:v>40268</c:v>
                </c:pt>
                <c:pt idx="15">
                  <c:v>40298</c:v>
                </c:pt>
                <c:pt idx="16">
                  <c:v>40329</c:v>
                </c:pt>
                <c:pt idx="17">
                  <c:v>40359</c:v>
                </c:pt>
                <c:pt idx="18">
                  <c:v>40390</c:v>
                </c:pt>
                <c:pt idx="19">
                  <c:v>40421</c:v>
                </c:pt>
                <c:pt idx="20">
                  <c:v>40451</c:v>
                </c:pt>
                <c:pt idx="21">
                  <c:v>40482</c:v>
                </c:pt>
                <c:pt idx="22">
                  <c:v>40512</c:v>
                </c:pt>
                <c:pt idx="23">
                  <c:v>40543</c:v>
                </c:pt>
                <c:pt idx="24">
                  <c:v>40574</c:v>
                </c:pt>
                <c:pt idx="25">
                  <c:v>40602</c:v>
                </c:pt>
                <c:pt idx="26">
                  <c:v>40633</c:v>
                </c:pt>
                <c:pt idx="27">
                  <c:v>40663</c:v>
                </c:pt>
                <c:pt idx="28">
                  <c:v>40694</c:v>
                </c:pt>
                <c:pt idx="29">
                  <c:v>40724</c:v>
                </c:pt>
                <c:pt idx="30">
                  <c:v>40755</c:v>
                </c:pt>
                <c:pt idx="31">
                  <c:v>40786</c:v>
                </c:pt>
                <c:pt idx="32">
                  <c:v>40816</c:v>
                </c:pt>
                <c:pt idx="33">
                  <c:v>40847</c:v>
                </c:pt>
                <c:pt idx="34">
                  <c:v>40877</c:v>
                </c:pt>
                <c:pt idx="35">
                  <c:v>40908</c:v>
                </c:pt>
                <c:pt idx="36">
                  <c:v>40939</c:v>
                </c:pt>
                <c:pt idx="37">
                  <c:v>40968</c:v>
                </c:pt>
                <c:pt idx="38">
                  <c:v>40999</c:v>
                </c:pt>
                <c:pt idx="39">
                  <c:v>41029</c:v>
                </c:pt>
                <c:pt idx="40">
                  <c:v>41060</c:v>
                </c:pt>
                <c:pt idx="41">
                  <c:v>41090</c:v>
                </c:pt>
                <c:pt idx="42">
                  <c:v>41121</c:v>
                </c:pt>
                <c:pt idx="43">
                  <c:v>41152</c:v>
                </c:pt>
                <c:pt idx="44">
                  <c:v>41182</c:v>
                </c:pt>
                <c:pt idx="45">
                  <c:v>41213</c:v>
                </c:pt>
                <c:pt idx="46">
                  <c:v>41243</c:v>
                </c:pt>
                <c:pt idx="47">
                  <c:v>41274</c:v>
                </c:pt>
                <c:pt idx="48">
                  <c:v>41305</c:v>
                </c:pt>
                <c:pt idx="49">
                  <c:v>41333</c:v>
                </c:pt>
                <c:pt idx="50">
                  <c:v>41364</c:v>
                </c:pt>
                <c:pt idx="51">
                  <c:v>41394</c:v>
                </c:pt>
                <c:pt idx="52">
                  <c:v>41425</c:v>
                </c:pt>
                <c:pt idx="53">
                  <c:v>41455</c:v>
                </c:pt>
                <c:pt idx="54">
                  <c:v>41486</c:v>
                </c:pt>
                <c:pt idx="55">
                  <c:v>41517</c:v>
                </c:pt>
                <c:pt idx="56">
                  <c:v>41547</c:v>
                </c:pt>
                <c:pt idx="57">
                  <c:v>41578</c:v>
                </c:pt>
                <c:pt idx="58">
                  <c:v>41608</c:v>
                </c:pt>
                <c:pt idx="59">
                  <c:v>41639</c:v>
                </c:pt>
                <c:pt idx="60">
                  <c:v>41670</c:v>
                </c:pt>
                <c:pt idx="61">
                  <c:v>41698</c:v>
                </c:pt>
                <c:pt idx="62">
                  <c:v>41729</c:v>
                </c:pt>
                <c:pt idx="63">
                  <c:v>41759</c:v>
                </c:pt>
                <c:pt idx="64">
                  <c:v>41790</c:v>
                </c:pt>
                <c:pt idx="65">
                  <c:v>41820</c:v>
                </c:pt>
                <c:pt idx="66">
                  <c:v>41851</c:v>
                </c:pt>
                <c:pt idx="67">
                  <c:v>41882</c:v>
                </c:pt>
                <c:pt idx="68">
                  <c:v>41912</c:v>
                </c:pt>
                <c:pt idx="69">
                  <c:v>41943</c:v>
                </c:pt>
                <c:pt idx="70">
                  <c:v>41973</c:v>
                </c:pt>
                <c:pt idx="71">
                  <c:v>42004</c:v>
                </c:pt>
                <c:pt idx="72">
                  <c:v>42035</c:v>
                </c:pt>
                <c:pt idx="73">
                  <c:v>42063</c:v>
                </c:pt>
                <c:pt idx="74">
                  <c:v>42094</c:v>
                </c:pt>
                <c:pt idx="75">
                  <c:v>42124</c:v>
                </c:pt>
                <c:pt idx="76">
                  <c:v>42155</c:v>
                </c:pt>
                <c:pt idx="77">
                  <c:v>42185</c:v>
                </c:pt>
                <c:pt idx="78">
                  <c:v>42216</c:v>
                </c:pt>
                <c:pt idx="79">
                  <c:v>42247</c:v>
                </c:pt>
                <c:pt idx="80">
                  <c:v>42277</c:v>
                </c:pt>
                <c:pt idx="81">
                  <c:v>42308</c:v>
                </c:pt>
                <c:pt idx="82">
                  <c:v>42338</c:v>
                </c:pt>
                <c:pt idx="83">
                  <c:v>42369</c:v>
                </c:pt>
                <c:pt idx="84">
                  <c:v>42400</c:v>
                </c:pt>
                <c:pt idx="85">
                  <c:v>42429</c:v>
                </c:pt>
                <c:pt idx="86">
                  <c:v>42460</c:v>
                </c:pt>
                <c:pt idx="87">
                  <c:v>42490</c:v>
                </c:pt>
                <c:pt idx="88">
                  <c:v>42521</c:v>
                </c:pt>
                <c:pt idx="89">
                  <c:v>42551</c:v>
                </c:pt>
                <c:pt idx="90">
                  <c:v>42582</c:v>
                </c:pt>
                <c:pt idx="91">
                  <c:v>42613</c:v>
                </c:pt>
                <c:pt idx="92">
                  <c:v>42643</c:v>
                </c:pt>
                <c:pt idx="93">
                  <c:v>42674</c:v>
                </c:pt>
                <c:pt idx="94">
                  <c:v>42704</c:v>
                </c:pt>
                <c:pt idx="95">
                  <c:v>42735</c:v>
                </c:pt>
                <c:pt idx="96">
                  <c:v>42766</c:v>
                </c:pt>
                <c:pt idx="97">
                  <c:v>42794</c:v>
                </c:pt>
                <c:pt idx="98">
                  <c:v>42825</c:v>
                </c:pt>
                <c:pt idx="99">
                  <c:v>42855</c:v>
                </c:pt>
                <c:pt idx="100">
                  <c:v>42886</c:v>
                </c:pt>
                <c:pt idx="101">
                  <c:v>42916</c:v>
                </c:pt>
                <c:pt idx="102">
                  <c:v>42947</c:v>
                </c:pt>
                <c:pt idx="103">
                  <c:v>42978</c:v>
                </c:pt>
                <c:pt idx="104">
                  <c:v>43008</c:v>
                </c:pt>
                <c:pt idx="105">
                  <c:v>43039</c:v>
                </c:pt>
                <c:pt idx="106">
                  <c:v>43069</c:v>
                </c:pt>
                <c:pt idx="107">
                  <c:v>43100</c:v>
                </c:pt>
                <c:pt idx="108">
                  <c:v>43131</c:v>
                </c:pt>
                <c:pt idx="109">
                  <c:v>43159</c:v>
                </c:pt>
                <c:pt idx="110">
                  <c:v>43190</c:v>
                </c:pt>
                <c:pt idx="111">
                  <c:v>43220</c:v>
                </c:pt>
                <c:pt idx="112">
                  <c:v>43251</c:v>
                </c:pt>
                <c:pt idx="113">
                  <c:v>43281</c:v>
                </c:pt>
                <c:pt idx="114">
                  <c:v>43312</c:v>
                </c:pt>
                <c:pt idx="115">
                  <c:v>43343</c:v>
                </c:pt>
                <c:pt idx="116">
                  <c:v>43373</c:v>
                </c:pt>
                <c:pt idx="117">
                  <c:v>43404</c:v>
                </c:pt>
                <c:pt idx="118">
                  <c:v>43434</c:v>
                </c:pt>
                <c:pt idx="119">
                  <c:v>43465</c:v>
                </c:pt>
                <c:pt idx="120">
                  <c:v>43496</c:v>
                </c:pt>
                <c:pt idx="121">
                  <c:v>43524</c:v>
                </c:pt>
                <c:pt idx="122">
                  <c:v>43555</c:v>
                </c:pt>
                <c:pt idx="123">
                  <c:v>43585</c:v>
                </c:pt>
                <c:pt idx="124">
                  <c:v>43616</c:v>
                </c:pt>
                <c:pt idx="125">
                  <c:v>43646</c:v>
                </c:pt>
                <c:pt idx="126">
                  <c:v>43677</c:v>
                </c:pt>
                <c:pt idx="127">
                  <c:v>43708</c:v>
                </c:pt>
                <c:pt idx="128">
                  <c:v>43738</c:v>
                </c:pt>
                <c:pt idx="129">
                  <c:v>43769</c:v>
                </c:pt>
                <c:pt idx="130">
                  <c:v>43799</c:v>
                </c:pt>
                <c:pt idx="131">
                  <c:v>43830</c:v>
                </c:pt>
                <c:pt idx="132">
                  <c:v>43861</c:v>
                </c:pt>
                <c:pt idx="133">
                  <c:v>43890</c:v>
                </c:pt>
                <c:pt idx="134">
                  <c:v>43921</c:v>
                </c:pt>
                <c:pt idx="135">
                  <c:v>43951</c:v>
                </c:pt>
                <c:pt idx="136">
                  <c:v>43982</c:v>
                </c:pt>
                <c:pt idx="137">
                  <c:v>44012</c:v>
                </c:pt>
                <c:pt idx="138">
                  <c:v>44043</c:v>
                </c:pt>
                <c:pt idx="139">
                  <c:v>44074</c:v>
                </c:pt>
                <c:pt idx="140">
                  <c:v>44104</c:v>
                </c:pt>
                <c:pt idx="141">
                  <c:v>44135</c:v>
                </c:pt>
                <c:pt idx="142">
                  <c:v>44165</c:v>
                </c:pt>
                <c:pt idx="143">
                  <c:v>44196</c:v>
                </c:pt>
                <c:pt idx="144">
                  <c:v>44227</c:v>
                </c:pt>
                <c:pt idx="145">
                  <c:v>44255</c:v>
                </c:pt>
                <c:pt idx="146">
                  <c:v>44286</c:v>
                </c:pt>
              </c:numCache>
            </c:numRef>
          </c:cat>
          <c:val>
            <c:numRef>
              <c:f>'[3]RFX Return Data'!$J$3:$J$149</c:f>
              <c:numCache>
                <c:formatCode>General</c:formatCode>
                <c:ptCount val="147"/>
                <c:pt idx="0">
                  <c:v>10000</c:v>
                </c:pt>
                <c:pt idx="1">
                  <c:v>10057.62499919428</c:v>
                </c:pt>
                <c:pt idx="2">
                  <c:v>10200.20497482935</c:v>
                </c:pt>
                <c:pt idx="3">
                  <c:v>10229.21084690701</c:v>
                </c:pt>
                <c:pt idx="4">
                  <c:v>10259.119123893752</c:v>
                </c:pt>
                <c:pt idx="5">
                  <c:v>10271.946165101428</c:v>
                </c:pt>
                <c:pt idx="6">
                  <c:v>10355.998736633132</c:v>
                </c:pt>
                <c:pt idx="7">
                  <c:v>10425.161627164969</c:v>
                </c:pt>
                <c:pt idx="8">
                  <c:v>10508.956368722649</c:v>
                </c:pt>
                <c:pt idx="9">
                  <c:v>10584.049348657032</c:v>
                </c:pt>
                <c:pt idx="10">
                  <c:v>10719.796829980472</c:v>
                </c:pt>
                <c:pt idx="11">
                  <c:v>10568.901837683145</c:v>
                </c:pt>
                <c:pt idx="12">
                  <c:v>10709.096886058493</c:v>
                </c:pt>
                <c:pt idx="13">
                  <c:v>10728.111846642734</c:v>
                </c:pt>
                <c:pt idx="14">
                  <c:v>10731.65700878556</c:v>
                </c:pt>
                <c:pt idx="15">
                  <c:v>10796.307874771985</c:v>
                </c:pt>
                <c:pt idx="16">
                  <c:v>10917.230132589068</c:v>
                </c:pt>
                <c:pt idx="17">
                  <c:v>11039.763827743798</c:v>
                </c:pt>
                <c:pt idx="18">
                  <c:v>11134.451885703978</c:v>
                </c:pt>
                <c:pt idx="19">
                  <c:v>11151.533121483042</c:v>
                </c:pt>
                <c:pt idx="20">
                  <c:v>11109.055633262649</c:v>
                </c:pt>
                <c:pt idx="21">
                  <c:v>11217.85988230062</c:v>
                </c:pt>
                <c:pt idx="22">
                  <c:v>11197.68468683327</c:v>
                </c:pt>
                <c:pt idx="23">
                  <c:v>11136.127780535129</c:v>
                </c:pt>
                <c:pt idx="24">
                  <c:v>11141.864497457154</c:v>
                </c:pt>
                <c:pt idx="25">
                  <c:v>11169.83904963872</c:v>
                </c:pt>
                <c:pt idx="26">
                  <c:v>11200.972019002073</c:v>
                </c:pt>
                <c:pt idx="27">
                  <c:v>11323.892459117838</c:v>
                </c:pt>
                <c:pt idx="28">
                  <c:v>11445.523749363485</c:v>
                </c:pt>
                <c:pt idx="29">
                  <c:v>11456.223693285465</c:v>
                </c:pt>
                <c:pt idx="30">
                  <c:v>11562.707472557226</c:v>
                </c:pt>
                <c:pt idx="31">
                  <c:v>11706.705513049425</c:v>
                </c:pt>
                <c:pt idx="32">
                  <c:v>11726.687336036255</c:v>
                </c:pt>
                <c:pt idx="33">
                  <c:v>11726.365048568727</c:v>
                </c:pt>
                <c:pt idx="34">
                  <c:v>11747.700478919181</c:v>
                </c:pt>
                <c:pt idx="35">
                  <c:v>11830.077155619731</c:v>
                </c:pt>
                <c:pt idx="36">
                  <c:v>11878.29136076215</c:v>
                </c:pt>
                <c:pt idx="37">
                  <c:v>11889.249134658154</c:v>
                </c:pt>
                <c:pt idx="38">
                  <c:v>11896.984033878862</c:v>
                </c:pt>
                <c:pt idx="39">
                  <c:v>11974.139653605434</c:v>
                </c:pt>
                <c:pt idx="40">
                  <c:v>12012.040659786908</c:v>
                </c:pt>
                <c:pt idx="41">
                  <c:v>12025.963478384185</c:v>
                </c:pt>
                <c:pt idx="42">
                  <c:v>12122.585261149541</c:v>
                </c:pt>
                <c:pt idx="43">
                  <c:v>12136.250249772793</c:v>
                </c:pt>
                <c:pt idx="44">
                  <c:v>12161.453129733603</c:v>
                </c:pt>
                <c:pt idx="45">
                  <c:v>12141.084561785736</c:v>
                </c:pt>
                <c:pt idx="46">
                  <c:v>12120.200333889821</c:v>
                </c:pt>
                <c:pt idx="47">
                  <c:v>12136.76590972084</c:v>
                </c:pt>
                <c:pt idx="48">
                  <c:v>12076.046950838276</c:v>
                </c:pt>
                <c:pt idx="49">
                  <c:v>12116.977459214526</c:v>
                </c:pt>
                <c:pt idx="50">
                  <c:v>12131.09365029232</c:v>
                </c:pt>
                <c:pt idx="51">
                  <c:v>12195.615601291733</c:v>
                </c:pt>
                <c:pt idx="52">
                  <c:v>12008.624412631094</c:v>
                </c:pt>
                <c:pt idx="53">
                  <c:v>11893.116584268508</c:v>
                </c:pt>
                <c:pt idx="54">
                  <c:v>11882.416640346528</c:v>
                </c:pt>
                <c:pt idx="55">
                  <c:v>11848.447541268915</c:v>
                </c:pt>
                <c:pt idx="56">
                  <c:v>12015.263534462203</c:v>
                </c:pt>
                <c:pt idx="57">
                  <c:v>12097.124551214707</c:v>
                </c:pt>
                <c:pt idx="58">
                  <c:v>12021.838198799805</c:v>
                </c:pt>
                <c:pt idx="59">
                  <c:v>11965.115604514607</c:v>
                </c:pt>
                <c:pt idx="60">
                  <c:v>12152.171250668751</c:v>
                </c:pt>
                <c:pt idx="61">
                  <c:v>12194.004163954085</c:v>
                </c:pt>
                <c:pt idx="62">
                  <c:v>12154.749550408987</c:v>
                </c:pt>
                <c:pt idx="63">
                  <c:v>12267.16341908329</c:v>
                </c:pt>
                <c:pt idx="64">
                  <c:v>12414.771079211816</c:v>
                </c:pt>
                <c:pt idx="65">
                  <c:v>12447.322113432301</c:v>
                </c:pt>
                <c:pt idx="66">
                  <c:v>12374.291773290108</c:v>
                </c:pt>
                <c:pt idx="67">
                  <c:v>12490.186346613731</c:v>
                </c:pt>
                <c:pt idx="68">
                  <c:v>12470.011151146382</c:v>
                </c:pt>
                <c:pt idx="69">
                  <c:v>12590.740036482948</c:v>
                </c:pt>
                <c:pt idx="70">
                  <c:v>12673.181170677004</c:v>
                </c:pt>
                <c:pt idx="71">
                  <c:v>12692.776248702799</c:v>
                </c:pt>
                <c:pt idx="72">
                  <c:v>12800.484720351171</c:v>
                </c:pt>
                <c:pt idx="73">
                  <c:v>12779.664949948763</c:v>
                </c:pt>
                <c:pt idx="74">
                  <c:v>12826.976750182101</c:v>
                </c:pt>
                <c:pt idx="75">
                  <c:v>12832.326722143091</c:v>
                </c:pt>
                <c:pt idx="76">
                  <c:v>12829.361677441819</c:v>
                </c:pt>
                <c:pt idx="77">
                  <c:v>12731.515202299852</c:v>
                </c:pt>
                <c:pt idx="78">
                  <c:v>12811.764781714708</c:v>
                </c:pt>
                <c:pt idx="79">
                  <c:v>12822.5936406237</c:v>
                </c:pt>
                <c:pt idx="80">
                  <c:v>12897.557705571069</c:v>
                </c:pt>
                <c:pt idx="81">
                  <c:v>12906.066094713848</c:v>
                </c:pt>
                <c:pt idx="82">
                  <c:v>12888.53365648024</c:v>
                </c:pt>
                <c:pt idx="83">
                  <c:v>12884.343919402358</c:v>
                </c:pt>
                <c:pt idx="84">
                  <c:v>13051.546657556681</c:v>
                </c:pt>
                <c:pt idx="85">
                  <c:v>13100.276522647147</c:v>
                </c:pt>
                <c:pt idx="86">
                  <c:v>13139.015476244198</c:v>
                </c:pt>
                <c:pt idx="87">
                  <c:v>13160.286449101148</c:v>
                </c:pt>
                <c:pt idx="88">
                  <c:v>13177.303227386705</c:v>
                </c:pt>
                <c:pt idx="89">
                  <c:v>13284.367124100016</c:v>
                </c:pt>
                <c:pt idx="90">
                  <c:v>13311.568186359509</c:v>
                </c:pt>
                <c:pt idx="91">
                  <c:v>13326.909069813915</c:v>
                </c:pt>
                <c:pt idx="92">
                  <c:v>13363.585383618774</c:v>
                </c:pt>
                <c:pt idx="93">
                  <c:v>13328.456049658056</c:v>
                </c:pt>
                <c:pt idx="94">
                  <c:v>13100.14760766013</c:v>
                </c:pt>
                <c:pt idx="95">
                  <c:v>13099.954235179612</c:v>
                </c:pt>
                <c:pt idx="96">
                  <c:v>13095.506668127704</c:v>
                </c:pt>
                <c:pt idx="97">
                  <c:v>13158.159351815446</c:v>
                </c:pt>
                <c:pt idx="98">
                  <c:v>13161.89788643879</c:v>
                </c:pt>
                <c:pt idx="99">
                  <c:v>13247.755267788658</c:v>
                </c:pt>
                <c:pt idx="100">
                  <c:v>13330.003029502197</c:v>
                </c:pt>
                <c:pt idx="101">
                  <c:v>13276.438852398785</c:v>
                </c:pt>
                <c:pt idx="102">
                  <c:v>13336.448778852788</c:v>
                </c:pt>
                <c:pt idx="103">
                  <c:v>13433.908509033718</c:v>
                </c:pt>
                <c:pt idx="104">
                  <c:v>13403.806859566457</c:v>
                </c:pt>
                <c:pt idx="105">
                  <c:v>13399.617122488571</c:v>
                </c:pt>
                <c:pt idx="106">
                  <c:v>13380.279874436799</c:v>
                </c:pt>
                <c:pt idx="107">
                  <c:v>13423.982055033804</c:v>
                </c:pt>
                <c:pt idx="108">
                  <c:v>13266.641313385882</c:v>
                </c:pt>
                <c:pt idx="109">
                  <c:v>13179.623697152909</c:v>
                </c:pt>
                <c:pt idx="110">
                  <c:v>13263.805183671624</c:v>
                </c:pt>
                <c:pt idx="111">
                  <c:v>13197.156135386515</c:v>
                </c:pt>
                <c:pt idx="112">
                  <c:v>13289.394808593466</c:v>
                </c:pt>
                <c:pt idx="113">
                  <c:v>13295.840557944057</c:v>
                </c:pt>
                <c:pt idx="114">
                  <c:v>13281.78882435977</c:v>
                </c:pt>
                <c:pt idx="115">
                  <c:v>13362.231776255143</c:v>
                </c:pt>
                <c:pt idx="116">
                  <c:v>13280.177387022122</c:v>
                </c:pt>
                <c:pt idx="117">
                  <c:v>13196.447102957947</c:v>
                </c:pt>
                <c:pt idx="118">
                  <c:v>13315.371178476349</c:v>
                </c:pt>
                <c:pt idx="119">
                  <c:v>13556.828949149478</c:v>
                </c:pt>
                <c:pt idx="120">
                  <c:v>13664.279590823826</c:v>
                </c:pt>
                <c:pt idx="121">
                  <c:v>13651.903752070692</c:v>
                </c:pt>
                <c:pt idx="122">
                  <c:v>13850.626204549408</c:v>
                </c:pt>
                <c:pt idx="123">
                  <c:v>13842.440102874158</c:v>
                </c:pt>
                <c:pt idx="124">
                  <c:v>14021.374104846554</c:v>
                </c:pt>
                <c:pt idx="125">
                  <c:v>14122.2500821833</c:v>
                </c:pt>
                <c:pt idx="126">
                  <c:v>14179.294963936027</c:v>
                </c:pt>
                <c:pt idx="127">
                  <c:v>14305.889481181628</c:v>
                </c:pt>
                <c:pt idx="128">
                  <c:v>14316.009307662056</c:v>
                </c:pt>
                <c:pt idx="129">
                  <c:v>14366.543982570689</c:v>
                </c:pt>
                <c:pt idx="130">
                  <c:v>14378.146331401751</c:v>
                </c:pt>
                <c:pt idx="131">
                  <c:v>14417.981062388406</c:v>
                </c:pt>
                <c:pt idx="132">
                  <c:v>14518.728124738138</c:v>
                </c:pt>
                <c:pt idx="133">
                  <c:v>14669.236372074434</c:v>
                </c:pt>
                <c:pt idx="134">
                  <c:v>14824.450016436658</c:v>
                </c:pt>
                <c:pt idx="135">
                  <c:v>14918.557956955281</c:v>
                </c:pt>
                <c:pt idx="136">
                  <c:v>14936.799427617452</c:v>
                </c:pt>
                <c:pt idx="137">
                  <c:v>14923.134438994201</c:v>
                </c:pt>
                <c:pt idx="138">
                  <c:v>14949.75538381214</c:v>
                </c:pt>
                <c:pt idx="139">
                  <c:v>14955.621015721177</c:v>
                </c:pt>
                <c:pt idx="140">
                  <c:v>14939.635557331712</c:v>
                </c:pt>
                <c:pt idx="141">
                  <c:v>14933.641010435664</c:v>
                </c:pt>
                <c:pt idx="142">
                  <c:v>14944.08312438362</c:v>
                </c:pt>
                <c:pt idx="143">
                  <c:v>14976.247413643066</c:v>
                </c:pt>
                <c:pt idx="144">
                  <c:v>14987.785304980624</c:v>
                </c:pt>
                <c:pt idx="145">
                  <c:v>14887.68281756595</c:v>
                </c:pt>
                <c:pt idx="146">
                  <c:v>14811.494060241967</c:v>
                </c:pt>
              </c:numCache>
            </c:numRef>
          </c:val>
          <c:smooth val="0"/>
          <c:extLst>
            <c:ext xmlns:c16="http://schemas.microsoft.com/office/drawing/2014/chart" uri="{C3380CC4-5D6E-409C-BE32-E72D297353CC}">
              <c16:uniqueId val="{00000002-E0A9-45B1-87A3-E913DFCCE361}"/>
            </c:ext>
          </c:extLst>
        </c:ser>
        <c:dLbls>
          <c:showLegendKey val="0"/>
          <c:showVal val="0"/>
          <c:showCatName val="0"/>
          <c:showSerName val="0"/>
          <c:showPercent val="0"/>
          <c:showBubbleSize val="0"/>
        </c:dLbls>
        <c:smooth val="0"/>
        <c:axId val="266366792"/>
        <c:axId val="266368360"/>
      </c:lineChart>
      <c:dateAx>
        <c:axId val="266366792"/>
        <c:scaling>
          <c:orientation val="minMax"/>
        </c:scaling>
        <c:delete val="0"/>
        <c:axPos val="b"/>
        <c:numFmt formatCode="mmm\-yy" sourceLinked="0"/>
        <c:majorTickMark val="cross"/>
        <c:minorTickMark val="none"/>
        <c:tickLblPos val="low"/>
        <c:spPr>
          <a:noFill/>
          <a:ln w="3175" cap="flat" cmpd="sng" algn="ctr">
            <a:solidFill>
              <a:schemeClr val="tx1"/>
            </a:solidFill>
            <a:round/>
          </a:ln>
          <a:effectLst/>
        </c:spPr>
        <c:txPr>
          <a:bodyPr rot="-60000000" spcFirstLastPara="1" vertOverflow="ellipsis" vert="horz" wrap="square" anchor="ctr" anchorCtr="1"/>
          <a:lstStyle/>
          <a:p>
            <a:pPr>
              <a:defRPr sz="600" b="0" i="0" u="none" strike="noStrike" kern="1200" baseline="0">
                <a:solidFill>
                  <a:schemeClr val="tx1"/>
                </a:solidFill>
                <a:latin typeface="Trade Gothic LT Std" panose="00000500000000000000" pitchFamily="50" charset="0"/>
                <a:ea typeface="+mn-ea"/>
                <a:cs typeface="+mn-cs"/>
              </a:defRPr>
            </a:pPr>
            <a:endParaRPr lang="en-US"/>
          </a:p>
        </c:txPr>
        <c:crossAx val="266368360"/>
        <c:crosses val="autoZero"/>
        <c:auto val="0"/>
        <c:lblOffset val="100"/>
        <c:baseTimeUnit val="days"/>
        <c:majorUnit val="12"/>
        <c:majorTimeUnit val="months"/>
        <c:minorUnit val="1"/>
        <c:minorTimeUnit val="months"/>
      </c:dateAx>
      <c:valAx>
        <c:axId val="266368360"/>
        <c:scaling>
          <c:orientation val="minMax"/>
          <c:max val="55000"/>
          <c:min val="5000"/>
        </c:scaling>
        <c:delete val="0"/>
        <c:axPos val="l"/>
        <c:majorGridlines>
          <c:spPr>
            <a:ln w="3175" cap="flat" cmpd="sng" algn="ctr">
              <a:solidFill>
                <a:srgbClr val="F2F2F2"/>
              </a:solidFill>
              <a:round/>
            </a:ln>
            <a:effectLst/>
          </c:spPr>
        </c:majorGridlines>
        <c:numFmt formatCode="&quot;$&quot;#,##0" sourceLinked="0"/>
        <c:majorTickMark val="out"/>
        <c:minorTickMark val="none"/>
        <c:tickLblPos val="nextTo"/>
        <c:spPr>
          <a:noFill/>
          <a:ln w="3175">
            <a:solidFill>
              <a:schemeClr val="tx1"/>
            </a:solidFill>
          </a:ln>
          <a:effectLst/>
        </c:spPr>
        <c:txPr>
          <a:bodyPr rot="-60000000" spcFirstLastPara="1" vertOverflow="ellipsis" vert="horz" wrap="square" anchor="ctr" anchorCtr="1"/>
          <a:lstStyle/>
          <a:p>
            <a:pPr>
              <a:defRPr sz="650" b="0" i="0" u="none" strike="noStrike" kern="1200" baseline="0">
                <a:solidFill>
                  <a:schemeClr val="tx1"/>
                </a:solidFill>
                <a:latin typeface="Trade Gothic LT Std" panose="00000500000000000000" pitchFamily="50" charset="0"/>
                <a:ea typeface="+mn-ea"/>
                <a:cs typeface="+mn-cs"/>
              </a:defRPr>
            </a:pPr>
            <a:endParaRPr lang="en-US"/>
          </a:p>
        </c:txPr>
        <c:crossAx val="266366792"/>
        <c:crosses val="autoZero"/>
        <c:crossBetween val="midCat"/>
        <c:majorUnit val="5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600">
          <a:solidFill>
            <a:schemeClr val="tx1"/>
          </a:solidFill>
          <a:latin typeface="Trade Gothic LT Std" panose="00000500000000000000" pitchFamily="50"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676328061767043"/>
          <c:y val="0.11014802252789817"/>
          <c:w val="0.66676673290281763"/>
          <c:h val="0.80629357452421335"/>
        </c:manualLayout>
      </c:layout>
      <c:barChart>
        <c:barDir val="col"/>
        <c:grouping val="clustered"/>
        <c:varyColors val="0"/>
        <c:ser>
          <c:idx val="0"/>
          <c:order val="0"/>
          <c:tx>
            <c:v>RFXIX</c:v>
          </c:tx>
          <c:spPr>
            <a:solidFill>
              <a:srgbClr val="08DA94"/>
            </a:solidFill>
            <a:ln>
              <a:noFill/>
            </a:ln>
            <a:effectLst/>
          </c:spPr>
          <c:invertIfNegative val="0"/>
          <c:cat>
            <c:strRef>
              <c:f>'[3]RFX - FACT SHEET'!$D$12:$H$12</c:f>
              <c:strCache>
                <c:ptCount val="5"/>
                <c:pt idx="0">
                  <c:v>1 Year</c:v>
                </c:pt>
                <c:pt idx="1">
                  <c:v>3 Years</c:v>
                </c:pt>
                <c:pt idx="2">
                  <c:v>5 Years</c:v>
                </c:pt>
                <c:pt idx="3">
                  <c:v>10 Years</c:v>
                </c:pt>
                <c:pt idx="4">
                  <c:v>Inception*</c:v>
                </c:pt>
              </c:strCache>
            </c:strRef>
          </c:cat>
          <c:val>
            <c:numRef>
              <c:f>'[3]RFX Return Data'!$T$23:$T$27</c:f>
              <c:numCache>
                <c:formatCode>General</c:formatCode>
                <c:ptCount val="5"/>
                <c:pt idx="0">
                  <c:v>0.12372693569693616</c:v>
                </c:pt>
                <c:pt idx="1">
                  <c:v>5.9659032354989039E-2</c:v>
                </c:pt>
                <c:pt idx="2">
                  <c:v>8.9152901881684343E-2</c:v>
                </c:pt>
                <c:pt idx="3">
                  <c:v>0.10338617219189694</c:v>
                </c:pt>
                <c:pt idx="4">
                  <c:v>0.14644878856083343</c:v>
                </c:pt>
              </c:numCache>
            </c:numRef>
          </c:val>
          <c:extLst>
            <c:ext xmlns:c16="http://schemas.microsoft.com/office/drawing/2014/chart" uri="{C3380CC4-5D6E-409C-BE32-E72D297353CC}">
              <c16:uniqueId val="{00000000-31A7-46B7-A77A-4650A1667661}"/>
            </c:ext>
          </c:extLst>
        </c:ser>
        <c:ser>
          <c:idx val="1"/>
          <c:order val="1"/>
          <c:tx>
            <c:v>Agg</c:v>
          </c:tx>
          <c:spPr>
            <a:solidFill>
              <a:srgbClr val="A5A5A5"/>
            </a:solidFill>
            <a:ln>
              <a:noFill/>
            </a:ln>
            <a:effectLst/>
          </c:spPr>
          <c:invertIfNegative val="0"/>
          <c:cat>
            <c:strRef>
              <c:f>'[3]RFX - FACT SHEET'!$D$12:$H$12</c:f>
              <c:strCache>
                <c:ptCount val="5"/>
                <c:pt idx="0">
                  <c:v>1 Year</c:v>
                </c:pt>
                <c:pt idx="1">
                  <c:v>3 Years</c:v>
                </c:pt>
                <c:pt idx="2">
                  <c:v>5 Years</c:v>
                </c:pt>
                <c:pt idx="3">
                  <c:v>10 Years</c:v>
                </c:pt>
                <c:pt idx="4">
                  <c:v>Inception*</c:v>
                </c:pt>
              </c:strCache>
            </c:strRef>
          </c:cat>
          <c:val>
            <c:numRef>
              <c:f>'[3]RFX Return Data'!$U$23:$U$27</c:f>
              <c:numCache>
                <c:formatCode>General</c:formatCode>
                <c:ptCount val="5"/>
                <c:pt idx="0">
                  <c:v>7.1022417812247607E-3</c:v>
                </c:pt>
                <c:pt idx="1">
                  <c:v>4.6543452836169896E-2</c:v>
                </c:pt>
                <c:pt idx="2">
                  <c:v>3.1038491972825044E-2</c:v>
                </c:pt>
                <c:pt idx="3">
                  <c:v>3.440368758605783E-2</c:v>
                </c:pt>
                <c:pt idx="4">
                  <c:v>3.958309402094029E-2</c:v>
                </c:pt>
              </c:numCache>
            </c:numRef>
          </c:val>
          <c:extLst>
            <c:ext xmlns:c16="http://schemas.microsoft.com/office/drawing/2014/chart" uri="{C3380CC4-5D6E-409C-BE32-E72D297353CC}">
              <c16:uniqueId val="{00000001-31A7-46B7-A77A-4650A1667661}"/>
            </c:ext>
          </c:extLst>
        </c:ser>
        <c:ser>
          <c:idx val="2"/>
          <c:order val="2"/>
          <c:tx>
            <c:v>MBS Index</c:v>
          </c:tx>
          <c:spPr>
            <a:solidFill>
              <a:srgbClr val="025C78"/>
            </a:solidFill>
            <a:ln>
              <a:noFill/>
            </a:ln>
            <a:effectLst/>
          </c:spPr>
          <c:invertIfNegative val="0"/>
          <c:cat>
            <c:strRef>
              <c:f>'[3]RFX - FACT SHEET'!$D$12:$H$12</c:f>
              <c:strCache>
                <c:ptCount val="5"/>
                <c:pt idx="0">
                  <c:v>1 Year</c:v>
                </c:pt>
                <c:pt idx="1">
                  <c:v>3 Years</c:v>
                </c:pt>
                <c:pt idx="2">
                  <c:v>5 Years</c:v>
                </c:pt>
                <c:pt idx="3">
                  <c:v>10 Years</c:v>
                </c:pt>
                <c:pt idx="4">
                  <c:v>Inception*</c:v>
                </c:pt>
              </c:strCache>
            </c:strRef>
          </c:cat>
          <c:val>
            <c:numRef>
              <c:f>'[3]RFX Return Data'!$V$23:$V$27</c:f>
              <c:numCache>
                <c:formatCode>General</c:formatCode>
                <c:ptCount val="5"/>
                <c:pt idx="0">
                  <c:v>-8.7395864132067125E-4</c:v>
                </c:pt>
                <c:pt idx="1">
                  <c:v>3.7473258779132435E-2</c:v>
                </c:pt>
                <c:pt idx="2">
                  <c:v>2.4252915690574417E-2</c:v>
                </c:pt>
                <c:pt idx="3">
                  <c:v>2.8334285180276142E-2</c:v>
                </c:pt>
                <c:pt idx="4">
                  <c:v>3.2813306965731703E-2</c:v>
                </c:pt>
              </c:numCache>
            </c:numRef>
          </c:val>
          <c:extLst>
            <c:ext xmlns:c16="http://schemas.microsoft.com/office/drawing/2014/chart" uri="{C3380CC4-5D6E-409C-BE32-E72D297353CC}">
              <c16:uniqueId val="{00000002-31A7-46B7-A77A-4650A1667661}"/>
            </c:ext>
          </c:extLst>
        </c:ser>
        <c:dLbls>
          <c:showLegendKey val="0"/>
          <c:showVal val="0"/>
          <c:showCatName val="0"/>
          <c:showSerName val="0"/>
          <c:showPercent val="0"/>
          <c:showBubbleSize val="0"/>
        </c:dLbls>
        <c:gapWidth val="298"/>
        <c:overlap val="-10"/>
        <c:axId val="818702696"/>
        <c:axId val="818703024"/>
      </c:barChart>
      <c:catAx>
        <c:axId val="818702696"/>
        <c:scaling>
          <c:orientation val="minMax"/>
        </c:scaling>
        <c:delete val="0"/>
        <c:axPos val="b"/>
        <c:numFmt formatCode="General" sourceLinked="1"/>
        <c:majorTickMark val="out"/>
        <c:minorTickMark val="none"/>
        <c:tickLblPos val="nextTo"/>
        <c:spPr>
          <a:noFill/>
          <a:ln w="9525" cap="flat" cmpd="sng" algn="ctr">
            <a:solidFill>
              <a:schemeClr val="bg1">
                <a:lumMod val="75000"/>
              </a:schemeClr>
            </a:solidFill>
            <a:round/>
          </a:ln>
          <a:effectLst/>
        </c:spPr>
        <c:txPr>
          <a:bodyPr rot="-60000000" spcFirstLastPara="1" vertOverflow="ellipsis" vert="horz" wrap="square" anchor="ctr" anchorCtr="1"/>
          <a:lstStyle/>
          <a:p>
            <a:pPr>
              <a:defRPr sz="100" b="0" i="0" u="none" strike="noStrike" kern="1200" baseline="0">
                <a:noFill/>
                <a:latin typeface="+mn-lt"/>
                <a:ea typeface="+mn-ea"/>
                <a:cs typeface="+mn-cs"/>
              </a:defRPr>
            </a:pPr>
            <a:endParaRPr lang="en-US"/>
          </a:p>
        </c:txPr>
        <c:crossAx val="818703024"/>
        <c:crosses val="autoZero"/>
        <c:auto val="1"/>
        <c:lblAlgn val="ctr"/>
        <c:lblOffset val="100"/>
        <c:noMultiLvlLbl val="0"/>
      </c:catAx>
      <c:valAx>
        <c:axId val="818703024"/>
        <c:scaling>
          <c:orientation val="minMax"/>
          <c:max val="0.2"/>
        </c:scaling>
        <c:delete val="0"/>
        <c:axPos val="l"/>
        <c:numFmt formatCode="0%" sourceLinked="0"/>
        <c:majorTickMark val="cross"/>
        <c:minorTickMark val="none"/>
        <c:tickLblPos val="nextTo"/>
        <c:spPr>
          <a:noFill/>
          <a:ln>
            <a:solidFill>
              <a:schemeClr val="bg1">
                <a:lumMod val="75000"/>
              </a:schemeClr>
            </a:solidFill>
          </a:ln>
          <a:effectLst/>
        </c:spPr>
        <c:txPr>
          <a:bodyPr rot="-60000000" spcFirstLastPara="1" vertOverflow="ellipsis" vert="horz" wrap="square" anchor="b" anchorCtr="1"/>
          <a:lstStyle/>
          <a:p>
            <a:pPr>
              <a:defRPr sz="500" b="1" i="0" u="none" strike="noStrike" kern="1200" baseline="0">
                <a:solidFill>
                  <a:sysClr val="windowText" lastClr="000000"/>
                </a:solidFill>
                <a:latin typeface="Trade Gothic LT Std" panose="00000500000000000000" pitchFamily="50" charset="0"/>
                <a:ea typeface="+mn-ea"/>
                <a:cs typeface="+mn-cs"/>
              </a:defRPr>
            </a:pPr>
            <a:endParaRPr lang="en-US"/>
          </a:p>
        </c:txPr>
        <c:crossAx val="818702696"/>
        <c:crosses val="autoZero"/>
        <c:crossBetween val="between"/>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Special Situations</c:v>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BC03-43E9-B810-5493BC93A067}"/>
              </c:ext>
            </c:extLst>
          </c:dPt>
          <c:dPt>
            <c:idx val="1"/>
            <c:bubble3D val="0"/>
            <c:spPr>
              <a:solidFill>
                <a:srgbClr val="DD2751"/>
              </a:solidFill>
              <a:ln w="19050">
                <a:solidFill>
                  <a:schemeClr val="lt1"/>
                </a:solidFill>
              </a:ln>
              <a:effectLst/>
            </c:spPr>
            <c:extLst>
              <c:ext xmlns:c16="http://schemas.microsoft.com/office/drawing/2014/chart" uri="{C3380CC4-5D6E-409C-BE32-E72D297353CC}">
                <c16:uniqueId val="{00000003-BC03-43E9-B810-5493BC93A067}"/>
              </c:ext>
            </c:extLst>
          </c:dPt>
          <c:dPt>
            <c:idx val="2"/>
            <c:bubble3D val="0"/>
            <c:spPr>
              <a:solidFill>
                <a:srgbClr val="08DA94"/>
              </a:solidFill>
              <a:ln w="19050">
                <a:solidFill>
                  <a:schemeClr val="lt1"/>
                </a:solidFill>
              </a:ln>
              <a:effectLst/>
            </c:spPr>
            <c:extLst>
              <c:ext xmlns:c16="http://schemas.microsoft.com/office/drawing/2014/chart" uri="{C3380CC4-5D6E-409C-BE32-E72D297353CC}">
                <c16:uniqueId val="{00000005-BC03-43E9-B810-5493BC93A067}"/>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'RFX - FACT SHEET'!$N$5:$N$7</c:f>
              <c:strCache>
                <c:ptCount val="3"/>
                <c:pt idx="0">
                  <c:v>Structural &amp; Excessive Yield</c:v>
                </c:pt>
                <c:pt idx="1">
                  <c:v>Litigation</c:v>
                </c:pt>
                <c:pt idx="2">
                  <c:v>Core Income Holdings</c:v>
                </c:pt>
              </c:strCache>
            </c:strRef>
          </c:cat>
          <c:val>
            <c:numRef>
              <c:f>'RFX - FACT SHEET'!$O$5:$O$7</c:f>
              <c:numCache>
                <c:formatCode>0%</c:formatCode>
                <c:ptCount val="3"/>
                <c:pt idx="0">
                  <c:v>0.3</c:v>
                </c:pt>
                <c:pt idx="1">
                  <c:v>0.3</c:v>
                </c:pt>
                <c:pt idx="2">
                  <c:v>0.4</c:v>
                </c:pt>
              </c:numCache>
            </c:numRef>
          </c:val>
          <c:extLst>
            <c:ext xmlns:c16="http://schemas.microsoft.com/office/drawing/2014/chart" uri="{C3380CC4-5D6E-409C-BE32-E72D297353CC}">
              <c16:uniqueId val="{0000001A-BC03-43E9-B810-5493BC93A067}"/>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Special Situations</c:v>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1401-4329-8911-557B23F54806}"/>
              </c:ext>
            </c:extLst>
          </c:dPt>
          <c:dPt>
            <c:idx val="1"/>
            <c:bubble3D val="0"/>
            <c:spPr>
              <a:solidFill>
                <a:srgbClr val="DD2751"/>
              </a:solidFill>
              <a:ln w="19050">
                <a:solidFill>
                  <a:schemeClr val="lt1"/>
                </a:solidFill>
              </a:ln>
              <a:effectLst/>
            </c:spPr>
            <c:extLst>
              <c:ext xmlns:c16="http://schemas.microsoft.com/office/drawing/2014/chart" uri="{C3380CC4-5D6E-409C-BE32-E72D297353CC}">
                <c16:uniqueId val="{00000003-1401-4329-8911-557B23F54806}"/>
              </c:ext>
            </c:extLst>
          </c:dPt>
          <c:dPt>
            <c:idx val="2"/>
            <c:bubble3D val="0"/>
            <c:spPr>
              <a:solidFill>
                <a:srgbClr val="08DA94"/>
              </a:solidFill>
              <a:ln w="19050">
                <a:solidFill>
                  <a:schemeClr val="lt1"/>
                </a:solidFill>
              </a:ln>
              <a:effectLst/>
            </c:spPr>
            <c:extLst>
              <c:ext xmlns:c16="http://schemas.microsoft.com/office/drawing/2014/chart" uri="{C3380CC4-5D6E-409C-BE32-E72D297353CC}">
                <c16:uniqueId val="{00000005-1401-4329-8911-557B23F54806}"/>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'[4]RFX - FACT SHEET'!$N$5:$N$7</c:f>
              <c:strCache>
                <c:ptCount val="3"/>
                <c:pt idx="0">
                  <c:v>Structural &amp; Excessive Yield</c:v>
                </c:pt>
                <c:pt idx="1">
                  <c:v>Litigation</c:v>
                </c:pt>
                <c:pt idx="2">
                  <c:v>Core Income Holdings</c:v>
                </c:pt>
              </c:strCache>
            </c:strRef>
          </c:cat>
          <c:val>
            <c:numRef>
              <c:f>'[4]RFX - FACT SHEET'!$O$5:$O$7</c:f>
              <c:numCache>
                <c:formatCode>General</c:formatCode>
                <c:ptCount val="3"/>
                <c:pt idx="0">
                  <c:v>0.3</c:v>
                </c:pt>
                <c:pt idx="1">
                  <c:v>0.3</c:v>
                </c:pt>
                <c:pt idx="2">
                  <c:v>0.4</c:v>
                </c:pt>
              </c:numCache>
            </c:numRef>
          </c:val>
          <c:extLst>
            <c:ext xmlns:c16="http://schemas.microsoft.com/office/drawing/2014/chart" uri="{C3380CC4-5D6E-409C-BE32-E72D297353CC}">
              <c16:uniqueId val="{00000006-1401-4329-8911-557B23F54806}"/>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Special Situations</c:v>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FF1E-4219-B12A-392B3844D428}"/>
              </c:ext>
            </c:extLst>
          </c:dPt>
          <c:dPt>
            <c:idx val="1"/>
            <c:bubble3D val="0"/>
            <c:spPr>
              <a:solidFill>
                <a:srgbClr val="DD2751"/>
              </a:solidFill>
              <a:ln w="19050">
                <a:solidFill>
                  <a:schemeClr val="lt1"/>
                </a:solidFill>
              </a:ln>
              <a:effectLst/>
            </c:spPr>
            <c:extLst>
              <c:ext xmlns:c16="http://schemas.microsoft.com/office/drawing/2014/chart" uri="{C3380CC4-5D6E-409C-BE32-E72D297353CC}">
                <c16:uniqueId val="{00000003-FF1E-4219-B12A-392B3844D428}"/>
              </c:ext>
            </c:extLst>
          </c:dPt>
          <c:dPt>
            <c:idx val="2"/>
            <c:bubble3D val="0"/>
            <c:spPr>
              <a:solidFill>
                <a:srgbClr val="08DA94"/>
              </a:solidFill>
              <a:ln w="19050">
                <a:solidFill>
                  <a:schemeClr val="lt1"/>
                </a:solidFill>
              </a:ln>
              <a:effectLst/>
            </c:spPr>
            <c:extLst>
              <c:ext xmlns:c16="http://schemas.microsoft.com/office/drawing/2014/chart" uri="{C3380CC4-5D6E-409C-BE32-E72D297353CC}">
                <c16:uniqueId val="{00000005-FF1E-4219-B12A-392B3844D428}"/>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'[5]RFX - FACT SHEET'!$N$5:$N$7</c:f>
              <c:strCache>
                <c:ptCount val="3"/>
                <c:pt idx="0">
                  <c:v>Structural &amp; Excessive Yield</c:v>
                </c:pt>
                <c:pt idx="1">
                  <c:v>Litigation</c:v>
                </c:pt>
                <c:pt idx="2">
                  <c:v>Core Income Holdings</c:v>
                </c:pt>
              </c:strCache>
            </c:strRef>
          </c:cat>
          <c:val>
            <c:numRef>
              <c:f>'[5]RFX - FACT SHEET'!$O$5:$O$7</c:f>
              <c:numCache>
                <c:formatCode>General</c:formatCode>
                <c:ptCount val="3"/>
                <c:pt idx="0">
                  <c:v>0.3</c:v>
                </c:pt>
                <c:pt idx="1">
                  <c:v>0.3</c:v>
                </c:pt>
                <c:pt idx="2">
                  <c:v>0.4</c:v>
                </c:pt>
              </c:numCache>
            </c:numRef>
          </c:val>
          <c:extLst>
            <c:ext xmlns:c16="http://schemas.microsoft.com/office/drawing/2014/chart" uri="{C3380CC4-5D6E-409C-BE32-E72D297353CC}">
              <c16:uniqueId val="{00000006-FF1E-4219-B12A-392B3844D428}"/>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Special Situations</c:v>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C359-4C50-B466-8EFBDAE91DDA}"/>
              </c:ext>
            </c:extLst>
          </c:dPt>
          <c:dPt>
            <c:idx val="1"/>
            <c:bubble3D val="0"/>
            <c:spPr>
              <a:solidFill>
                <a:srgbClr val="DD2751"/>
              </a:solidFill>
              <a:ln w="19050">
                <a:solidFill>
                  <a:schemeClr val="lt1"/>
                </a:solidFill>
              </a:ln>
              <a:effectLst/>
            </c:spPr>
            <c:extLst>
              <c:ext xmlns:c16="http://schemas.microsoft.com/office/drawing/2014/chart" uri="{C3380CC4-5D6E-409C-BE32-E72D297353CC}">
                <c16:uniqueId val="{00000003-C359-4C50-B466-8EFBDAE91DDA}"/>
              </c:ext>
            </c:extLst>
          </c:dPt>
          <c:dPt>
            <c:idx val="2"/>
            <c:bubble3D val="0"/>
            <c:spPr>
              <a:solidFill>
                <a:srgbClr val="08DA94"/>
              </a:solidFill>
              <a:ln w="19050">
                <a:solidFill>
                  <a:schemeClr val="lt1"/>
                </a:solidFill>
              </a:ln>
              <a:effectLst/>
            </c:spPr>
            <c:extLst>
              <c:ext xmlns:c16="http://schemas.microsoft.com/office/drawing/2014/chart" uri="{C3380CC4-5D6E-409C-BE32-E72D297353CC}">
                <c16:uniqueId val="{00000005-C359-4C50-B466-8EFBDAE91DDA}"/>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'[1]RFX - FACT SHEET'!$N$5:$N$7</c:f>
              <c:strCache>
                <c:ptCount val="3"/>
                <c:pt idx="0">
                  <c:v>Structural &amp; Excessive Yield</c:v>
                </c:pt>
                <c:pt idx="1">
                  <c:v>Litigation</c:v>
                </c:pt>
                <c:pt idx="2">
                  <c:v>Core Income Holdings</c:v>
                </c:pt>
              </c:strCache>
            </c:strRef>
          </c:cat>
          <c:val>
            <c:numRef>
              <c:f>'[1]RFX - FACT SHEET'!$O$5:$O$7</c:f>
              <c:numCache>
                <c:formatCode>General</c:formatCode>
                <c:ptCount val="3"/>
                <c:pt idx="0">
                  <c:v>0.3</c:v>
                </c:pt>
                <c:pt idx="1">
                  <c:v>0.3</c:v>
                </c:pt>
                <c:pt idx="2">
                  <c:v>0.4</c:v>
                </c:pt>
              </c:numCache>
            </c:numRef>
          </c:val>
          <c:extLst>
            <c:ext xmlns:c16="http://schemas.microsoft.com/office/drawing/2014/chart" uri="{C3380CC4-5D6E-409C-BE32-E72D297353CC}">
              <c16:uniqueId val="{00000006-C359-4C50-B466-8EFBDAE91DDA}"/>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Special Situations</c:v>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D63C-4F6B-B7DB-2B1F925E75DE}"/>
              </c:ext>
            </c:extLst>
          </c:dPt>
          <c:dPt>
            <c:idx val="1"/>
            <c:bubble3D val="0"/>
            <c:spPr>
              <a:solidFill>
                <a:srgbClr val="DD2751"/>
              </a:solidFill>
              <a:ln w="19050">
                <a:solidFill>
                  <a:schemeClr val="lt1"/>
                </a:solidFill>
              </a:ln>
              <a:effectLst/>
            </c:spPr>
            <c:extLst>
              <c:ext xmlns:c16="http://schemas.microsoft.com/office/drawing/2014/chart" uri="{C3380CC4-5D6E-409C-BE32-E72D297353CC}">
                <c16:uniqueId val="{00000003-D63C-4F6B-B7DB-2B1F925E75DE}"/>
              </c:ext>
            </c:extLst>
          </c:dPt>
          <c:dPt>
            <c:idx val="2"/>
            <c:bubble3D val="0"/>
            <c:spPr>
              <a:solidFill>
                <a:srgbClr val="08DA94"/>
              </a:solidFill>
              <a:ln w="19050">
                <a:solidFill>
                  <a:schemeClr val="lt1"/>
                </a:solidFill>
              </a:ln>
              <a:effectLst/>
            </c:spPr>
            <c:extLst>
              <c:ext xmlns:c16="http://schemas.microsoft.com/office/drawing/2014/chart" uri="{C3380CC4-5D6E-409C-BE32-E72D297353CC}">
                <c16:uniqueId val="{00000005-D63C-4F6B-B7DB-2B1F925E75DE}"/>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'[2]RFX - FACT SHEET'!$N$5:$N$7</c:f>
              <c:strCache>
                <c:ptCount val="3"/>
                <c:pt idx="0">
                  <c:v>Structural &amp; Excessive Yield</c:v>
                </c:pt>
                <c:pt idx="1">
                  <c:v>Litigation</c:v>
                </c:pt>
                <c:pt idx="2">
                  <c:v>Core Income Holdings</c:v>
                </c:pt>
              </c:strCache>
            </c:strRef>
          </c:cat>
          <c:val>
            <c:numRef>
              <c:f>'[2]RFX - FACT SHEET'!$O$5:$O$7</c:f>
              <c:numCache>
                <c:formatCode>General</c:formatCode>
                <c:ptCount val="3"/>
                <c:pt idx="0">
                  <c:v>0.3</c:v>
                </c:pt>
                <c:pt idx="1">
                  <c:v>0.3</c:v>
                </c:pt>
                <c:pt idx="2">
                  <c:v>0.4</c:v>
                </c:pt>
              </c:numCache>
            </c:numRef>
          </c:val>
          <c:extLst>
            <c:ext xmlns:c16="http://schemas.microsoft.com/office/drawing/2014/chart" uri="{C3380CC4-5D6E-409C-BE32-E72D297353CC}">
              <c16:uniqueId val="{00000006-D63C-4F6B-B7DB-2B1F925E75DE}"/>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Special Situations</c:v>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D77D-4257-A529-AAE96EA33DD9}"/>
              </c:ext>
            </c:extLst>
          </c:dPt>
          <c:dPt>
            <c:idx val="1"/>
            <c:bubble3D val="0"/>
            <c:spPr>
              <a:solidFill>
                <a:srgbClr val="DD2751"/>
              </a:solidFill>
              <a:ln w="19050">
                <a:solidFill>
                  <a:schemeClr val="lt1"/>
                </a:solidFill>
              </a:ln>
              <a:effectLst/>
            </c:spPr>
            <c:extLst>
              <c:ext xmlns:c16="http://schemas.microsoft.com/office/drawing/2014/chart" uri="{C3380CC4-5D6E-409C-BE32-E72D297353CC}">
                <c16:uniqueId val="{00000003-D77D-4257-A529-AAE96EA33DD9}"/>
              </c:ext>
            </c:extLst>
          </c:dPt>
          <c:dPt>
            <c:idx val="2"/>
            <c:bubble3D val="0"/>
            <c:spPr>
              <a:solidFill>
                <a:srgbClr val="08DA94"/>
              </a:solidFill>
              <a:ln w="19050">
                <a:solidFill>
                  <a:schemeClr val="lt1"/>
                </a:solidFill>
              </a:ln>
              <a:effectLst/>
            </c:spPr>
            <c:extLst>
              <c:ext xmlns:c16="http://schemas.microsoft.com/office/drawing/2014/chart" uri="{C3380CC4-5D6E-409C-BE32-E72D297353CC}">
                <c16:uniqueId val="{00000005-D77D-4257-A529-AAE96EA33DD9}"/>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'[2]RFX - FACT SHEET'!$N$5:$N$7</c:f>
              <c:strCache>
                <c:ptCount val="3"/>
                <c:pt idx="0">
                  <c:v>Structural &amp; Excessive Yield</c:v>
                </c:pt>
                <c:pt idx="1">
                  <c:v>Litigation</c:v>
                </c:pt>
                <c:pt idx="2">
                  <c:v>Core Income Holdings</c:v>
                </c:pt>
              </c:strCache>
            </c:strRef>
          </c:cat>
          <c:val>
            <c:numRef>
              <c:f>'[2]RFX - FACT SHEET'!$O$5:$O$7</c:f>
              <c:numCache>
                <c:formatCode>General</c:formatCode>
                <c:ptCount val="3"/>
                <c:pt idx="0">
                  <c:v>0.3</c:v>
                </c:pt>
                <c:pt idx="1">
                  <c:v>0.3</c:v>
                </c:pt>
                <c:pt idx="2">
                  <c:v>0.4</c:v>
                </c:pt>
              </c:numCache>
            </c:numRef>
          </c:val>
          <c:extLst>
            <c:ext xmlns:c16="http://schemas.microsoft.com/office/drawing/2014/chart" uri="{C3380CC4-5D6E-409C-BE32-E72D297353CC}">
              <c16:uniqueId val="{00000006-D77D-4257-A529-AAE96EA33DD9}"/>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Special Situations</c:v>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D187-4413-B59B-D9D5112F5270}"/>
              </c:ext>
            </c:extLst>
          </c:dPt>
          <c:dPt>
            <c:idx val="1"/>
            <c:bubble3D val="0"/>
            <c:spPr>
              <a:solidFill>
                <a:srgbClr val="DD2751"/>
              </a:solidFill>
              <a:ln w="19050">
                <a:solidFill>
                  <a:schemeClr val="lt1"/>
                </a:solidFill>
              </a:ln>
              <a:effectLst/>
            </c:spPr>
            <c:extLst>
              <c:ext xmlns:c16="http://schemas.microsoft.com/office/drawing/2014/chart" uri="{C3380CC4-5D6E-409C-BE32-E72D297353CC}">
                <c16:uniqueId val="{00000003-D187-4413-B59B-D9D5112F5270}"/>
              </c:ext>
            </c:extLst>
          </c:dPt>
          <c:dPt>
            <c:idx val="2"/>
            <c:bubble3D val="0"/>
            <c:spPr>
              <a:solidFill>
                <a:srgbClr val="08DA94"/>
              </a:solidFill>
              <a:ln w="19050">
                <a:solidFill>
                  <a:schemeClr val="lt1"/>
                </a:solidFill>
              </a:ln>
              <a:effectLst/>
            </c:spPr>
            <c:extLst>
              <c:ext xmlns:c16="http://schemas.microsoft.com/office/drawing/2014/chart" uri="{C3380CC4-5D6E-409C-BE32-E72D297353CC}">
                <c16:uniqueId val="{00000005-D187-4413-B59B-D9D5112F5270}"/>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'[3]RFX - FACT SHEET'!$N$5:$N$7</c:f>
              <c:strCache>
                <c:ptCount val="3"/>
                <c:pt idx="0">
                  <c:v>Structural &amp; Excessive Yield</c:v>
                </c:pt>
                <c:pt idx="1">
                  <c:v>Litigation</c:v>
                </c:pt>
                <c:pt idx="2">
                  <c:v>Core Income Holdings</c:v>
                </c:pt>
              </c:strCache>
            </c:strRef>
          </c:cat>
          <c:val>
            <c:numRef>
              <c:f>'[3]RFX - FACT SHEET'!$O$5:$O$7</c:f>
              <c:numCache>
                <c:formatCode>General</c:formatCode>
                <c:ptCount val="3"/>
                <c:pt idx="0">
                  <c:v>0.3</c:v>
                </c:pt>
                <c:pt idx="1">
                  <c:v>0.3</c:v>
                </c:pt>
                <c:pt idx="2">
                  <c:v>0.4</c:v>
                </c:pt>
              </c:numCache>
            </c:numRef>
          </c:val>
          <c:extLst>
            <c:ext xmlns:c16="http://schemas.microsoft.com/office/drawing/2014/chart" uri="{C3380CC4-5D6E-409C-BE32-E72D297353CC}">
              <c16:uniqueId val="{00000006-D187-4413-B59B-D9D5112F5270}"/>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676328061767043"/>
          <c:y val="0.11014802252789817"/>
          <c:w val="0.66676673290281763"/>
          <c:h val="0.80629357452421335"/>
        </c:manualLayout>
      </c:layout>
      <c:barChart>
        <c:barDir val="col"/>
        <c:grouping val="clustered"/>
        <c:varyColors val="0"/>
        <c:ser>
          <c:idx val="0"/>
          <c:order val="0"/>
          <c:tx>
            <c:v>RFXIX</c:v>
          </c:tx>
          <c:spPr>
            <a:solidFill>
              <a:srgbClr val="08DA94"/>
            </a:solidFill>
            <a:ln>
              <a:noFill/>
            </a:ln>
            <a:effectLst/>
          </c:spPr>
          <c:invertIfNegative val="0"/>
          <c:cat>
            <c:strRef>
              <c:f>'[1]RFX - FACT SHEET'!$D$12:$H$12</c:f>
              <c:strCache>
                <c:ptCount val="5"/>
                <c:pt idx="0">
                  <c:v>1 Year</c:v>
                </c:pt>
                <c:pt idx="1">
                  <c:v>3 Years</c:v>
                </c:pt>
                <c:pt idx="2">
                  <c:v>5 Years</c:v>
                </c:pt>
                <c:pt idx="3">
                  <c:v>10 Years</c:v>
                </c:pt>
                <c:pt idx="4">
                  <c:v>Inception*</c:v>
                </c:pt>
              </c:strCache>
            </c:strRef>
          </c:cat>
          <c:val>
            <c:numRef>
              <c:f>'[1]RFX Return Data'!$T$23:$T$27</c:f>
              <c:numCache>
                <c:formatCode>General</c:formatCode>
                <c:ptCount val="5"/>
                <c:pt idx="0">
                  <c:v>2.8614149792288046E-2</c:v>
                </c:pt>
                <c:pt idx="1">
                  <c:v>8.2057104182283735E-2</c:v>
                </c:pt>
                <c:pt idx="2">
                  <c:v>8.1622686938418898E-2</c:v>
                </c:pt>
                <c:pt idx="3">
                  <c:v>0.11141918922500516</c:v>
                </c:pt>
                <c:pt idx="4">
                  <c:v>0.14995533997657184</c:v>
                </c:pt>
              </c:numCache>
            </c:numRef>
          </c:val>
          <c:extLst>
            <c:ext xmlns:c16="http://schemas.microsoft.com/office/drawing/2014/chart" uri="{C3380CC4-5D6E-409C-BE32-E72D297353CC}">
              <c16:uniqueId val="{00000000-64E5-437D-9174-7ED96F6FB58A}"/>
            </c:ext>
          </c:extLst>
        </c:ser>
        <c:ser>
          <c:idx val="1"/>
          <c:order val="1"/>
          <c:tx>
            <c:v>Agg</c:v>
          </c:tx>
          <c:spPr>
            <a:solidFill>
              <a:srgbClr val="A5A5A5"/>
            </a:solidFill>
            <a:ln>
              <a:noFill/>
            </a:ln>
            <a:effectLst/>
          </c:spPr>
          <c:invertIfNegative val="0"/>
          <c:cat>
            <c:strRef>
              <c:f>'[1]RFX - FACT SHEET'!$D$12:$H$12</c:f>
              <c:strCache>
                <c:ptCount val="5"/>
                <c:pt idx="0">
                  <c:v>1 Year</c:v>
                </c:pt>
                <c:pt idx="1">
                  <c:v>3 Years</c:v>
                </c:pt>
                <c:pt idx="2">
                  <c:v>5 Years</c:v>
                </c:pt>
                <c:pt idx="3">
                  <c:v>10 Years</c:v>
                </c:pt>
                <c:pt idx="4">
                  <c:v>Inception*</c:v>
                </c:pt>
              </c:strCache>
            </c:strRef>
          </c:cat>
          <c:val>
            <c:numRef>
              <c:f>'[1]RFX Return Data'!$U$23:$U$27</c:f>
              <c:numCache>
                <c:formatCode>General</c:formatCode>
                <c:ptCount val="5"/>
                <c:pt idx="0">
                  <c:v>6.9846915803691845E-2</c:v>
                </c:pt>
                <c:pt idx="1">
                  <c:v>5.2420586002340341E-2</c:v>
                </c:pt>
                <c:pt idx="2">
                  <c:v>4.1774395065398151E-2</c:v>
                </c:pt>
                <c:pt idx="3">
                  <c:v>3.6350532485270648E-2</c:v>
                </c:pt>
                <c:pt idx="4">
                  <c:v>4.3784158976896581E-2</c:v>
                </c:pt>
              </c:numCache>
            </c:numRef>
          </c:val>
          <c:extLst>
            <c:ext xmlns:c16="http://schemas.microsoft.com/office/drawing/2014/chart" uri="{C3380CC4-5D6E-409C-BE32-E72D297353CC}">
              <c16:uniqueId val="{00000001-64E5-437D-9174-7ED96F6FB58A}"/>
            </c:ext>
          </c:extLst>
        </c:ser>
        <c:ser>
          <c:idx val="2"/>
          <c:order val="2"/>
          <c:tx>
            <c:v>MBS Index</c:v>
          </c:tx>
          <c:spPr>
            <a:solidFill>
              <a:srgbClr val="025C78"/>
            </a:solidFill>
            <a:ln>
              <a:noFill/>
            </a:ln>
            <a:effectLst/>
          </c:spPr>
          <c:invertIfNegative val="0"/>
          <c:cat>
            <c:strRef>
              <c:f>'[1]RFX - FACT SHEET'!$D$12:$H$12</c:f>
              <c:strCache>
                <c:ptCount val="5"/>
                <c:pt idx="0">
                  <c:v>1 Year</c:v>
                </c:pt>
                <c:pt idx="1">
                  <c:v>3 Years</c:v>
                </c:pt>
                <c:pt idx="2">
                  <c:v>5 Years</c:v>
                </c:pt>
                <c:pt idx="3">
                  <c:v>10 Years</c:v>
                </c:pt>
                <c:pt idx="4">
                  <c:v>Inception*</c:v>
                </c:pt>
              </c:strCache>
            </c:strRef>
          </c:cat>
          <c:val>
            <c:numRef>
              <c:f>'[1]RFX Return Data'!$V$23:$V$27</c:f>
              <c:numCache>
                <c:formatCode>General</c:formatCode>
                <c:ptCount val="5"/>
                <c:pt idx="0">
                  <c:v>4.3561458802341413E-2</c:v>
                </c:pt>
                <c:pt idx="1">
                  <c:v>3.6821387745480827E-2</c:v>
                </c:pt>
                <c:pt idx="2">
                  <c:v>2.9832289722692584E-2</c:v>
                </c:pt>
                <c:pt idx="3">
                  <c:v>3.006892627090596E-2</c:v>
                </c:pt>
                <c:pt idx="4">
                  <c:v>3.5007337965284879E-2</c:v>
                </c:pt>
              </c:numCache>
            </c:numRef>
          </c:val>
          <c:extLst>
            <c:ext xmlns:c16="http://schemas.microsoft.com/office/drawing/2014/chart" uri="{C3380CC4-5D6E-409C-BE32-E72D297353CC}">
              <c16:uniqueId val="{00000002-64E5-437D-9174-7ED96F6FB58A}"/>
            </c:ext>
          </c:extLst>
        </c:ser>
        <c:dLbls>
          <c:showLegendKey val="0"/>
          <c:showVal val="0"/>
          <c:showCatName val="0"/>
          <c:showSerName val="0"/>
          <c:showPercent val="0"/>
          <c:showBubbleSize val="0"/>
        </c:dLbls>
        <c:gapWidth val="298"/>
        <c:overlap val="-10"/>
        <c:axId val="818702696"/>
        <c:axId val="818703024"/>
      </c:barChart>
      <c:catAx>
        <c:axId val="818702696"/>
        <c:scaling>
          <c:orientation val="minMax"/>
        </c:scaling>
        <c:delete val="0"/>
        <c:axPos val="b"/>
        <c:numFmt formatCode="General" sourceLinked="1"/>
        <c:majorTickMark val="out"/>
        <c:minorTickMark val="none"/>
        <c:tickLblPos val="nextTo"/>
        <c:spPr>
          <a:noFill/>
          <a:ln w="9525" cap="flat" cmpd="sng" algn="ctr">
            <a:solidFill>
              <a:schemeClr val="bg1">
                <a:lumMod val="75000"/>
              </a:schemeClr>
            </a:solidFill>
            <a:round/>
          </a:ln>
          <a:effectLst/>
        </c:spPr>
        <c:txPr>
          <a:bodyPr rot="-60000000" spcFirstLastPara="1" vertOverflow="ellipsis" vert="horz" wrap="square" anchor="ctr" anchorCtr="1"/>
          <a:lstStyle/>
          <a:p>
            <a:pPr>
              <a:defRPr sz="100" b="0" i="0" u="none" strike="noStrike" kern="1200" baseline="0">
                <a:noFill/>
                <a:latin typeface="+mn-lt"/>
                <a:ea typeface="+mn-ea"/>
                <a:cs typeface="+mn-cs"/>
              </a:defRPr>
            </a:pPr>
            <a:endParaRPr lang="en-US"/>
          </a:p>
        </c:txPr>
        <c:crossAx val="818703024"/>
        <c:crosses val="autoZero"/>
        <c:auto val="1"/>
        <c:lblAlgn val="ctr"/>
        <c:lblOffset val="100"/>
        <c:noMultiLvlLbl val="0"/>
      </c:catAx>
      <c:valAx>
        <c:axId val="818703024"/>
        <c:scaling>
          <c:orientation val="minMax"/>
          <c:max val="0.2"/>
        </c:scaling>
        <c:delete val="0"/>
        <c:axPos val="l"/>
        <c:numFmt formatCode="0%" sourceLinked="0"/>
        <c:majorTickMark val="cross"/>
        <c:minorTickMark val="none"/>
        <c:tickLblPos val="nextTo"/>
        <c:spPr>
          <a:noFill/>
          <a:ln>
            <a:solidFill>
              <a:schemeClr val="bg1">
                <a:lumMod val="75000"/>
              </a:schemeClr>
            </a:solidFill>
          </a:ln>
          <a:effectLst/>
        </c:spPr>
        <c:txPr>
          <a:bodyPr rot="-60000000" spcFirstLastPara="1" vertOverflow="ellipsis" vert="horz" wrap="square" anchor="b" anchorCtr="1"/>
          <a:lstStyle/>
          <a:p>
            <a:pPr>
              <a:defRPr sz="500" b="1" i="0" u="none" strike="noStrike" kern="1200" baseline="0">
                <a:solidFill>
                  <a:sysClr val="windowText" lastClr="000000"/>
                </a:solidFill>
                <a:latin typeface="Trade Gothic LT Std" panose="00000500000000000000" pitchFamily="50" charset="0"/>
                <a:ea typeface="+mn-ea"/>
                <a:cs typeface="+mn-cs"/>
              </a:defRPr>
            </a:pPr>
            <a:endParaRPr lang="en-US"/>
          </a:p>
        </c:txPr>
        <c:crossAx val="818702696"/>
        <c:crosses val="autoZero"/>
        <c:crossBetween val="between"/>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Special Situations</c:v>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B72D-4B03-A7A2-701E2E12858D}"/>
              </c:ext>
            </c:extLst>
          </c:dPt>
          <c:dPt>
            <c:idx val="1"/>
            <c:bubble3D val="0"/>
            <c:spPr>
              <a:solidFill>
                <a:srgbClr val="DD2751"/>
              </a:solidFill>
              <a:ln w="19050">
                <a:solidFill>
                  <a:schemeClr val="lt1"/>
                </a:solidFill>
              </a:ln>
              <a:effectLst/>
            </c:spPr>
            <c:extLst>
              <c:ext xmlns:c16="http://schemas.microsoft.com/office/drawing/2014/chart" uri="{C3380CC4-5D6E-409C-BE32-E72D297353CC}">
                <c16:uniqueId val="{00000003-B72D-4B03-A7A2-701E2E12858D}"/>
              </c:ext>
            </c:extLst>
          </c:dPt>
          <c:dPt>
            <c:idx val="2"/>
            <c:bubble3D val="0"/>
            <c:spPr>
              <a:solidFill>
                <a:srgbClr val="08DA94"/>
              </a:solidFill>
              <a:ln w="19050">
                <a:solidFill>
                  <a:schemeClr val="lt1"/>
                </a:solidFill>
              </a:ln>
              <a:effectLst/>
            </c:spPr>
            <c:extLst>
              <c:ext xmlns:c16="http://schemas.microsoft.com/office/drawing/2014/chart" uri="{C3380CC4-5D6E-409C-BE32-E72D297353CC}">
                <c16:uniqueId val="{00000005-B72D-4B03-A7A2-701E2E12858D}"/>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'[3]RFX - FACT SHEET'!$N$5:$N$7</c:f>
              <c:strCache>
                <c:ptCount val="3"/>
                <c:pt idx="0">
                  <c:v>Structural &amp; Excessive Yield</c:v>
                </c:pt>
                <c:pt idx="1">
                  <c:v>Litigation</c:v>
                </c:pt>
                <c:pt idx="2">
                  <c:v>Core Income Holdings</c:v>
                </c:pt>
              </c:strCache>
            </c:strRef>
          </c:cat>
          <c:val>
            <c:numRef>
              <c:f>'[3]RFX - FACT SHEET'!$O$5:$O$7</c:f>
              <c:numCache>
                <c:formatCode>General</c:formatCode>
                <c:ptCount val="3"/>
                <c:pt idx="0">
                  <c:v>0.3</c:v>
                </c:pt>
                <c:pt idx="1">
                  <c:v>0.3</c:v>
                </c:pt>
                <c:pt idx="2">
                  <c:v>0.4</c:v>
                </c:pt>
              </c:numCache>
            </c:numRef>
          </c:val>
          <c:extLst>
            <c:ext xmlns:c16="http://schemas.microsoft.com/office/drawing/2014/chart" uri="{C3380CC4-5D6E-409C-BE32-E72D297353CC}">
              <c16:uniqueId val="{00000006-B72D-4B03-A7A2-701E2E12858D}"/>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Special Situations</c:v>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CB3C-4A01-8AB8-685A1CE4873C}"/>
              </c:ext>
            </c:extLst>
          </c:dPt>
          <c:dPt>
            <c:idx val="1"/>
            <c:bubble3D val="0"/>
            <c:spPr>
              <a:solidFill>
                <a:srgbClr val="DD2751"/>
              </a:solidFill>
              <a:ln w="19050">
                <a:solidFill>
                  <a:schemeClr val="lt1"/>
                </a:solidFill>
              </a:ln>
              <a:effectLst/>
            </c:spPr>
            <c:extLst>
              <c:ext xmlns:c16="http://schemas.microsoft.com/office/drawing/2014/chart" uri="{C3380CC4-5D6E-409C-BE32-E72D297353CC}">
                <c16:uniqueId val="{00000003-CB3C-4A01-8AB8-685A1CE4873C}"/>
              </c:ext>
            </c:extLst>
          </c:dPt>
          <c:dPt>
            <c:idx val="2"/>
            <c:bubble3D val="0"/>
            <c:spPr>
              <a:solidFill>
                <a:srgbClr val="08DA94"/>
              </a:solidFill>
              <a:ln w="19050">
                <a:solidFill>
                  <a:schemeClr val="lt1"/>
                </a:solidFill>
              </a:ln>
              <a:effectLst/>
            </c:spPr>
            <c:extLst>
              <c:ext xmlns:c16="http://schemas.microsoft.com/office/drawing/2014/chart" uri="{C3380CC4-5D6E-409C-BE32-E72D297353CC}">
                <c16:uniqueId val="{00000005-CB3C-4A01-8AB8-685A1CE4873C}"/>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'[3]RFX - FACT SHEET'!$N$5:$N$7</c:f>
              <c:strCache>
                <c:ptCount val="3"/>
                <c:pt idx="0">
                  <c:v>Structural &amp; Excessive Yield</c:v>
                </c:pt>
                <c:pt idx="1">
                  <c:v>Litigation</c:v>
                </c:pt>
                <c:pt idx="2">
                  <c:v>Core Income Holdings</c:v>
                </c:pt>
              </c:strCache>
            </c:strRef>
          </c:cat>
          <c:val>
            <c:numRef>
              <c:f>'[3]RFX - FACT SHEET'!$O$5:$O$7</c:f>
              <c:numCache>
                <c:formatCode>General</c:formatCode>
                <c:ptCount val="3"/>
                <c:pt idx="0">
                  <c:v>0.3</c:v>
                </c:pt>
                <c:pt idx="1">
                  <c:v>0.3</c:v>
                </c:pt>
                <c:pt idx="2">
                  <c:v>0.4</c:v>
                </c:pt>
              </c:numCache>
            </c:numRef>
          </c:val>
          <c:extLst>
            <c:ext xmlns:c16="http://schemas.microsoft.com/office/drawing/2014/chart" uri="{C3380CC4-5D6E-409C-BE32-E72D297353CC}">
              <c16:uniqueId val="{00000006-CB3C-4A01-8AB8-685A1CE4873C}"/>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Special Situations</c:v>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78A6-4259-A1FD-B9EE293A065C}"/>
              </c:ext>
            </c:extLst>
          </c:dPt>
          <c:dPt>
            <c:idx val="1"/>
            <c:bubble3D val="0"/>
            <c:spPr>
              <a:solidFill>
                <a:srgbClr val="DD2751"/>
              </a:solidFill>
              <a:ln w="19050">
                <a:solidFill>
                  <a:schemeClr val="lt1"/>
                </a:solidFill>
              </a:ln>
              <a:effectLst/>
            </c:spPr>
            <c:extLst>
              <c:ext xmlns:c16="http://schemas.microsoft.com/office/drawing/2014/chart" uri="{C3380CC4-5D6E-409C-BE32-E72D297353CC}">
                <c16:uniqueId val="{00000003-78A6-4259-A1FD-B9EE293A065C}"/>
              </c:ext>
            </c:extLst>
          </c:dPt>
          <c:dPt>
            <c:idx val="2"/>
            <c:bubble3D val="0"/>
            <c:spPr>
              <a:solidFill>
                <a:srgbClr val="08DA94"/>
              </a:solidFill>
              <a:ln w="19050">
                <a:solidFill>
                  <a:schemeClr val="lt1"/>
                </a:solidFill>
              </a:ln>
              <a:effectLst/>
            </c:spPr>
            <c:extLst>
              <c:ext xmlns:c16="http://schemas.microsoft.com/office/drawing/2014/chart" uri="{C3380CC4-5D6E-409C-BE32-E72D297353CC}">
                <c16:uniqueId val="{00000005-78A6-4259-A1FD-B9EE293A065C}"/>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'[3]RFX - FACT SHEET'!$N$5:$N$7</c:f>
              <c:strCache>
                <c:ptCount val="3"/>
                <c:pt idx="0">
                  <c:v>Structural &amp; Excessive Yield</c:v>
                </c:pt>
                <c:pt idx="1">
                  <c:v>Litigation</c:v>
                </c:pt>
                <c:pt idx="2">
                  <c:v>Core Income Holdings</c:v>
                </c:pt>
              </c:strCache>
            </c:strRef>
          </c:cat>
          <c:val>
            <c:numRef>
              <c:f>'[3]RFX - FACT SHEET'!$O$5:$O$7</c:f>
              <c:numCache>
                <c:formatCode>General</c:formatCode>
                <c:ptCount val="3"/>
                <c:pt idx="0">
                  <c:v>0.3</c:v>
                </c:pt>
                <c:pt idx="1">
                  <c:v>0.3</c:v>
                </c:pt>
                <c:pt idx="2">
                  <c:v>0.4</c:v>
                </c:pt>
              </c:numCache>
            </c:numRef>
          </c:val>
          <c:extLst>
            <c:ext xmlns:c16="http://schemas.microsoft.com/office/drawing/2014/chart" uri="{C3380CC4-5D6E-409C-BE32-E72D297353CC}">
              <c16:uniqueId val="{00000006-78A6-4259-A1FD-B9EE293A065C}"/>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096153846153844E-2"/>
          <c:y val="3.1833008790348269E-2"/>
          <c:w val="0.88166761633428303"/>
          <c:h val="0.86779545454545459"/>
        </c:manualLayout>
      </c:layout>
      <c:lineChart>
        <c:grouping val="standard"/>
        <c:varyColors val="0"/>
        <c:ser>
          <c:idx val="0"/>
          <c:order val="0"/>
          <c:tx>
            <c:v>RFXIX</c:v>
          </c:tx>
          <c:spPr>
            <a:ln w="19050" cap="rnd">
              <a:solidFill>
                <a:srgbClr val="08DA94"/>
              </a:solidFill>
              <a:round/>
            </a:ln>
            <a:effectLst/>
          </c:spPr>
          <c:marker>
            <c:symbol val="none"/>
          </c:marker>
          <c:cat>
            <c:numRef>
              <c:f>'[2]RFX Return Data'!$A$3:$A$146</c:f>
              <c:numCache>
                <c:formatCode>General</c:formatCode>
                <c:ptCount val="144"/>
                <c:pt idx="0">
                  <c:v>39845</c:v>
                </c:pt>
                <c:pt idx="1">
                  <c:v>39872</c:v>
                </c:pt>
                <c:pt idx="2">
                  <c:v>39903</c:v>
                </c:pt>
                <c:pt idx="3">
                  <c:v>39933</c:v>
                </c:pt>
                <c:pt idx="4">
                  <c:v>39964</c:v>
                </c:pt>
                <c:pt idx="5">
                  <c:v>39994</c:v>
                </c:pt>
                <c:pt idx="6">
                  <c:v>40025</c:v>
                </c:pt>
                <c:pt idx="7">
                  <c:v>40056</c:v>
                </c:pt>
                <c:pt idx="8">
                  <c:v>40086</c:v>
                </c:pt>
                <c:pt idx="9">
                  <c:v>40117</c:v>
                </c:pt>
                <c:pt idx="10">
                  <c:v>40147</c:v>
                </c:pt>
                <c:pt idx="11">
                  <c:v>40178</c:v>
                </c:pt>
                <c:pt idx="12">
                  <c:v>40209</c:v>
                </c:pt>
                <c:pt idx="13">
                  <c:v>40237</c:v>
                </c:pt>
                <c:pt idx="14">
                  <c:v>40268</c:v>
                </c:pt>
                <c:pt idx="15">
                  <c:v>40298</c:v>
                </c:pt>
                <c:pt idx="16">
                  <c:v>40329</c:v>
                </c:pt>
                <c:pt idx="17">
                  <c:v>40359</c:v>
                </c:pt>
                <c:pt idx="18">
                  <c:v>40390</c:v>
                </c:pt>
                <c:pt idx="19">
                  <c:v>40421</c:v>
                </c:pt>
                <c:pt idx="20">
                  <c:v>40451</c:v>
                </c:pt>
                <c:pt idx="21">
                  <c:v>40482</c:v>
                </c:pt>
                <c:pt idx="22">
                  <c:v>40512</c:v>
                </c:pt>
                <c:pt idx="23">
                  <c:v>40543</c:v>
                </c:pt>
                <c:pt idx="24">
                  <c:v>40574</c:v>
                </c:pt>
                <c:pt idx="25">
                  <c:v>40602</c:v>
                </c:pt>
                <c:pt idx="26">
                  <c:v>40633</c:v>
                </c:pt>
                <c:pt idx="27">
                  <c:v>40663</c:v>
                </c:pt>
                <c:pt idx="28">
                  <c:v>40694</c:v>
                </c:pt>
                <c:pt idx="29">
                  <c:v>40724</c:v>
                </c:pt>
                <c:pt idx="30">
                  <c:v>40755</c:v>
                </c:pt>
                <c:pt idx="31">
                  <c:v>40786</c:v>
                </c:pt>
                <c:pt idx="32">
                  <c:v>40816</c:v>
                </c:pt>
                <c:pt idx="33">
                  <c:v>40847</c:v>
                </c:pt>
                <c:pt idx="34">
                  <c:v>40877</c:v>
                </c:pt>
                <c:pt idx="35">
                  <c:v>40908</c:v>
                </c:pt>
                <c:pt idx="36">
                  <c:v>40939</c:v>
                </c:pt>
                <c:pt idx="37">
                  <c:v>40968</c:v>
                </c:pt>
                <c:pt idx="38">
                  <c:v>40999</c:v>
                </c:pt>
                <c:pt idx="39">
                  <c:v>41029</c:v>
                </c:pt>
                <c:pt idx="40">
                  <c:v>41060</c:v>
                </c:pt>
                <c:pt idx="41">
                  <c:v>41090</c:v>
                </c:pt>
                <c:pt idx="42">
                  <c:v>41121</c:v>
                </c:pt>
                <c:pt idx="43">
                  <c:v>41152</c:v>
                </c:pt>
                <c:pt idx="44">
                  <c:v>41182</c:v>
                </c:pt>
                <c:pt idx="45">
                  <c:v>41213</c:v>
                </c:pt>
                <c:pt idx="46">
                  <c:v>41243</c:v>
                </c:pt>
                <c:pt idx="47">
                  <c:v>41274</c:v>
                </c:pt>
                <c:pt idx="48">
                  <c:v>41305</c:v>
                </c:pt>
                <c:pt idx="49">
                  <c:v>41333</c:v>
                </c:pt>
                <c:pt idx="50">
                  <c:v>41364</c:v>
                </c:pt>
                <c:pt idx="51">
                  <c:v>41394</c:v>
                </c:pt>
                <c:pt idx="52">
                  <c:v>41425</c:v>
                </c:pt>
                <c:pt idx="53">
                  <c:v>41455</c:v>
                </c:pt>
                <c:pt idx="54">
                  <c:v>41486</c:v>
                </c:pt>
                <c:pt idx="55">
                  <c:v>41517</c:v>
                </c:pt>
                <c:pt idx="56">
                  <c:v>41547</c:v>
                </c:pt>
                <c:pt idx="57">
                  <c:v>41578</c:v>
                </c:pt>
                <c:pt idx="58">
                  <c:v>41608</c:v>
                </c:pt>
                <c:pt idx="59">
                  <c:v>41639</c:v>
                </c:pt>
                <c:pt idx="60">
                  <c:v>41670</c:v>
                </c:pt>
                <c:pt idx="61">
                  <c:v>41698</c:v>
                </c:pt>
                <c:pt idx="62">
                  <c:v>41729</c:v>
                </c:pt>
                <c:pt idx="63">
                  <c:v>41759</c:v>
                </c:pt>
                <c:pt idx="64">
                  <c:v>41790</c:v>
                </c:pt>
                <c:pt idx="65">
                  <c:v>41820</c:v>
                </c:pt>
                <c:pt idx="66">
                  <c:v>41851</c:v>
                </c:pt>
                <c:pt idx="67">
                  <c:v>41882</c:v>
                </c:pt>
                <c:pt idx="68">
                  <c:v>41912</c:v>
                </c:pt>
                <c:pt idx="69">
                  <c:v>41943</c:v>
                </c:pt>
                <c:pt idx="70">
                  <c:v>41973</c:v>
                </c:pt>
                <c:pt idx="71">
                  <c:v>42004</c:v>
                </c:pt>
                <c:pt idx="72">
                  <c:v>42035</c:v>
                </c:pt>
                <c:pt idx="73">
                  <c:v>42063</c:v>
                </c:pt>
                <c:pt idx="74">
                  <c:v>42094</c:v>
                </c:pt>
                <c:pt idx="75">
                  <c:v>42124</c:v>
                </c:pt>
                <c:pt idx="76">
                  <c:v>42155</c:v>
                </c:pt>
                <c:pt idx="77">
                  <c:v>42185</c:v>
                </c:pt>
                <c:pt idx="78">
                  <c:v>42216</c:v>
                </c:pt>
                <c:pt idx="79">
                  <c:v>42247</c:v>
                </c:pt>
                <c:pt idx="80">
                  <c:v>42277</c:v>
                </c:pt>
                <c:pt idx="81">
                  <c:v>42308</c:v>
                </c:pt>
                <c:pt idx="82">
                  <c:v>42338</c:v>
                </c:pt>
                <c:pt idx="83">
                  <c:v>42369</c:v>
                </c:pt>
                <c:pt idx="84">
                  <c:v>42400</c:v>
                </c:pt>
                <c:pt idx="85">
                  <c:v>42429</c:v>
                </c:pt>
                <c:pt idx="86">
                  <c:v>42460</c:v>
                </c:pt>
                <c:pt idx="87">
                  <c:v>42490</c:v>
                </c:pt>
                <c:pt idx="88">
                  <c:v>42521</c:v>
                </c:pt>
                <c:pt idx="89">
                  <c:v>42551</c:v>
                </c:pt>
                <c:pt idx="90">
                  <c:v>42582</c:v>
                </c:pt>
                <c:pt idx="91">
                  <c:v>42613</c:v>
                </c:pt>
                <c:pt idx="92">
                  <c:v>42643</c:v>
                </c:pt>
                <c:pt idx="93">
                  <c:v>42674</c:v>
                </c:pt>
                <c:pt idx="94">
                  <c:v>42704</c:v>
                </c:pt>
                <c:pt idx="95">
                  <c:v>42735</c:v>
                </c:pt>
                <c:pt idx="96">
                  <c:v>42766</c:v>
                </c:pt>
                <c:pt idx="97">
                  <c:v>42794</c:v>
                </c:pt>
                <c:pt idx="98">
                  <c:v>42825</c:v>
                </c:pt>
                <c:pt idx="99">
                  <c:v>42855</c:v>
                </c:pt>
                <c:pt idx="100">
                  <c:v>42886</c:v>
                </c:pt>
                <c:pt idx="101">
                  <c:v>42916</c:v>
                </c:pt>
                <c:pt idx="102">
                  <c:v>42947</c:v>
                </c:pt>
                <c:pt idx="103">
                  <c:v>42978</c:v>
                </c:pt>
                <c:pt idx="104">
                  <c:v>43008</c:v>
                </c:pt>
                <c:pt idx="105">
                  <c:v>43039</c:v>
                </c:pt>
                <c:pt idx="106">
                  <c:v>43069</c:v>
                </c:pt>
                <c:pt idx="107">
                  <c:v>43100</c:v>
                </c:pt>
                <c:pt idx="108">
                  <c:v>43131</c:v>
                </c:pt>
                <c:pt idx="109">
                  <c:v>43159</c:v>
                </c:pt>
                <c:pt idx="110">
                  <c:v>43190</c:v>
                </c:pt>
                <c:pt idx="111">
                  <c:v>43220</c:v>
                </c:pt>
                <c:pt idx="112">
                  <c:v>43251</c:v>
                </c:pt>
                <c:pt idx="113">
                  <c:v>43281</c:v>
                </c:pt>
                <c:pt idx="114">
                  <c:v>43312</c:v>
                </c:pt>
                <c:pt idx="115">
                  <c:v>43343</c:v>
                </c:pt>
                <c:pt idx="116">
                  <c:v>43373</c:v>
                </c:pt>
                <c:pt idx="117">
                  <c:v>43404</c:v>
                </c:pt>
                <c:pt idx="118">
                  <c:v>43434</c:v>
                </c:pt>
                <c:pt idx="119">
                  <c:v>43465</c:v>
                </c:pt>
                <c:pt idx="120">
                  <c:v>43496</c:v>
                </c:pt>
                <c:pt idx="121">
                  <c:v>43524</c:v>
                </c:pt>
                <c:pt idx="122">
                  <c:v>43555</c:v>
                </c:pt>
                <c:pt idx="123">
                  <c:v>43585</c:v>
                </c:pt>
                <c:pt idx="124">
                  <c:v>43616</c:v>
                </c:pt>
                <c:pt idx="125">
                  <c:v>43646</c:v>
                </c:pt>
                <c:pt idx="126">
                  <c:v>43677</c:v>
                </c:pt>
                <c:pt idx="127">
                  <c:v>43708</c:v>
                </c:pt>
                <c:pt idx="128">
                  <c:v>43738</c:v>
                </c:pt>
                <c:pt idx="129">
                  <c:v>43769</c:v>
                </c:pt>
                <c:pt idx="130">
                  <c:v>43799</c:v>
                </c:pt>
                <c:pt idx="131">
                  <c:v>43830</c:v>
                </c:pt>
                <c:pt idx="132">
                  <c:v>43861</c:v>
                </c:pt>
                <c:pt idx="133">
                  <c:v>43890</c:v>
                </c:pt>
                <c:pt idx="134">
                  <c:v>43921</c:v>
                </c:pt>
                <c:pt idx="135">
                  <c:v>43951</c:v>
                </c:pt>
                <c:pt idx="136">
                  <c:v>43982</c:v>
                </c:pt>
                <c:pt idx="137">
                  <c:v>44012</c:v>
                </c:pt>
                <c:pt idx="138">
                  <c:v>44043</c:v>
                </c:pt>
                <c:pt idx="139">
                  <c:v>44074</c:v>
                </c:pt>
                <c:pt idx="140">
                  <c:v>44104</c:v>
                </c:pt>
                <c:pt idx="141">
                  <c:v>44135</c:v>
                </c:pt>
                <c:pt idx="142">
                  <c:v>44165</c:v>
                </c:pt>
                <c:pt idx="143">
                  <c:v>44196</c:v>
                </c:pt>
              </c:numCache>
            </c:numRef>
          </c:cat>
          <c:val>
            <c:numRef>
              <c:f>'[2]RFX Return Data'!$H$3:$H$146</c:f>
              <c:numCache>
                <c:formatCode>General</c:formatCode>
                <c:ptCount val="144"/>
                <c:pt idx="0">
                  <c:v>10000</c:v>
                </c:pt>
                <c:pt idx="1">
                  <c:v>9859.1061037513919</c:v>
                </c:pt>
                <c:pt idx="2">
                  <c:v>9732.0787421072164</c:v>
                </c:pt>
                <c:pt idx="3">
                  <c:v>10233.997771449795</c:v>
                </c:pt>
                <c:pt idx="4">
                  <c:v>10779.249721431224</c:v>
                </c:pt>
                <c:pt idx="5">
                  <c:v>11463.909867525072</c:v>
                </c:pt>
                <c:pt idx="6">
                  <c:v>12074.780240188191</c:v>
                </c:pt>
                <c:pt idx="7">
                  <c:v>12630.927324501672</c:v>
                </c:pt>
                <c:pt idx="8">
                  <c:v>13183.112541785316</c:v>
                </c:pt>
                <c:pt idx="9">
                  <c:v>13969.790763897487</c:v>
                </c:pt>
                <c:pt idx="10">
                  <c:v>13846.477652593783</c:v>
                </c:pt>
                <c:pt idx="11">
                  <c:v>14702.983781106846</c:v>
                </c:pt>
                <c:pt idx="12">
                  <c:v>15369.320292187693</c:v>
                </c:pt>
                <c:pt idx="13">
                  <c:v>15493.623870248854</c:v>
                </c:pt>
                <c:pt idx="14">
                  <c:v>15694.688622013122</c:v>
                </c:pt>
                <c:pt idx="15">
                  <c:v>16612.356072799303</c:v>
                </c:pt>
                <c:pt idx="16">
                  <c:v>15743.716726507364</c:v>
                </c:pt>
                <c:pt idx="17">
                  <c:v>16401.881886839168</c:v>
                </c:pt>
                <c:pt idx="18">
                  <c:v>16700.259997523826</c:v>
                </c:pt>
                <c:pt idx="19">
                  <c:v>17346.787173455483</c:v>
                </c:pt>
                <c:pt idx="20">
                  <c:v>17748.669060294658</c:v>
                </c:pt>
                <c:pt idx="21">
                  <c:v>17738.269159341333</c:v>
                </c:pt>
                <c:pt idx="22">
                  <c:v>18240.931038752005</c:v>
                </c:pt>
                <c:pt idx="23">
                  <c:v>18634.393958152774</c:v>
                </c:pt>
                <c:pt idx="24">
                  <c:v>19803.639965333656</c:v>
                </c:pt>
                <c:pt idx="25">
                  <c:v>19692.707688498198</c:v>
                </c:pt>
                <c:pt idx="26">
                  <c:v>19718.459824192145</c:v>
                </c:pt>
                <c:pt idx="27">
                  <c:v>19808.344682431591</c:v>
                </c:pt>
                <c:pt idx="28">
                  <c:v>19719.202674260239</c:v>
                </c:pt>
                <c:pt idx="29">
                  <c:v>19445.833849201434</c:v>
                </c:pt>
                <c:pt idx="30">
                  <c:v>19593.41339606289</c:v>
                </c:pt>
                <c:pt idx="31">
                  <c:v>19184.350625232135</c:v>
                </c:pt>
                <c:pt idx="32">
                  <c:v>18818.373158350867</c:v>
                </c:pt>
                <c:pt idx="33">
                  <c:v>18458.833725393088</c:v>
                </c:pt>
                <c:pt idx="34">
                  <c:v>18362.015599851424</c:v>
                </c:pt>
                <c:pt idx="35">
                  <c:v>19320.292187693445</c:v>
                </c:pt>
                <c:pt idx="36">
                  <c:v>19720.193141017699</c:v>
                </c:pt>
                <c:pt idx="37">
                  <c:v>20098.056208988477</c:v>
                </c:pt>
                <c:pt idx="38">
                  <c:v>20806.982790640082</c:v>
                </c:pt>
                <c:pt idx="39">
                  <c:v>20807.230407329447</c:v>
                </c:pt>
                <c:pt idx="40">
                  <c:v>20884.734431100649</c:v>
                </c:pt>
                <c:pt idx="41">
                  <c:v>21055.837563451765</c:v>
                </c:pt>
                <c:pt idx="42">
                  <c:v>22013.866534604425</c:v>
                </c:pt>
                <c:pt idx="43">
                  <c:v>22233.007304692328</c:v>
                </c:pt>
                <c:pt idx="44">
                  <c:v>23212.331311130361</c:v>
                </c:pt>
                <c:pt idx="45">
                  <c:v>23455.243283397296</c:v>
                </c:pt>
                <c:pt idx="46">
                  <c:v>24135.941562461299</c:v>
                </c:pt>
                <c:pt idx="47">
                  <c:v>25521.852172836439</c:v>
                </c:pt>
                <c:pt idx="48">
                  <c:v>27756.840411043693</c:v>
                </c:pt>
                <c:pt idx="49">
                  <c:v>28436.795840039606</c:v>
                </c:pt>
                <c:pt idx="50">
                  <c:v>28727.250216664594</c:v>
                </c:pt>
                <c:pt idx="51">
                  <c:v>29152.655688993429</c:v>
                </c:pt>
                <c:pt idx="52">
                  <c:v>29885.353472824059</c:v>
                </c:pt>
                <c:pt idx="53">
                  <c:v>28999.380958276579</c:v>
                </c:pt>
                <c:pt idx="54">
                  <c:v>28841.401510461801</c:v>
                </c:pt>
                <c:pt idx="55">
                  <c:v>28959.019437910112</c:v>
                </c:pt>
                <c:pt idx="56">
                  <c:v>29383.434443481485</c:v>
                </c:pt>
                <c:pt idx="57">
                  <c:v>29960.876563080346</c:v>
                </c:pt>
                <c:pt idx="58">
                  <c:v>30215.921753126157</c:v>
                </c:pt>
                <c:pt idx="59">
                  <c:v>30363.253683298251</c:v>
                </c:pt>
                <c:pt idx="60">
                  <c:v>31097.189550575709</c:v>
                </c:pt>
                <c:pt idx="61">
                  <c:v>31276.21641698651</c:v>
                </c:pt>
                <c:pt idx="62">
                  <c:v>31311.130370186951</c:v>
                </c:pt>
                <c:pt idx="63">
                  <c:v>31542.404358053736</c:v>
                </c:pt>
                <c:pt idx="64">
                  <c:v>31939.086294416251</c:v>
                </c:pt>
                <c:pt idx="65">
                  <c:v>32155.998514299874</c:v>
                </c:pt>
                <c:pt idx="66">
                  <c:v>32322.396929553059</c:v>
                </c:pt>
                <c:pt idx="67">
                  <c:v>32508.109446576706</c:v>
                </c:pt>
                <c:pt idx="68">
                  <c:v>32595.022904543777</c:v>
                </c:pt>
                <c:pt idx="69">
                  <c:v>32610.62275597376</c:v>
                </c:pt>
                <c:pt idx="70">
                  <c:v>33231.645412900834</c:v>
                </c:pt>
                <c:pt idx="71">
                  <c:v>33466.881267797449</c:v>
                </c:pt>
                <c:pt idx="72">
                  <c:v>33461.681317320792</c:v>
                </c:pt>
                <c:pt idx="73">
                  <c:v>33748.17382691594</c:v>
                </c:pt>
                <c:pt idx="74">
                  <c:v>33943.048161446088</c:v>
                </c:pt>
                <c:pt idx="75">
                  <c:v>33976.724031199708</c:v>
                </c:pt>
                <c:pt idx="76">
                  <c:v>34048.285254426155</c:v>
                </c:pt>
                <c:pt idx="77">
                  <c:v>34264.702240931045</c:v>
                </c:pt>
                <c:pt idx="78">
                  <c:v>34411.043704345677</c:v>
                </c:pt>
                <c:pt idx="79">
                  <c:v>34416.491271511703</c:v>
                </c:pt>
                <c:pt idx="80">
                  <c:v>34479.881143989107</c:v>
                </c:pt>
                <c:pt idx="81">
                  <c:v>34642.565308901823</c:v>
                </c:pt>
                <c:pt idx="82">
                  <c:v>34741.364367958406</c:v>
                </c:pt>
                <c:pt idx="83">
                  <c:v>34762.659403243779</c:v>
                </c:pt>
                <c:pt idx="84">
                  <c:v>34599.975238331062</c:v>
                </c:pt>
                <c:pt idx="85">
                  <c:v>34330.56828030209</c:v>
                </c:pt>
                <c:pt idx="86">
                  <c:v>34411.538937724399</c:v>
                </c:pt>
                <c:pt idx="87">
                  <c:v>34572.24216912219</c:v>
                </c:pt>
                <c:pt idx="88">
                  <c:v>34642.565308901809</c:v>
                </c:pt>
                <c:pt idx="89">
                  <c:v>34746.069085056326</c:v>
                </c:pt>
                <c:pt idx="90">
                  <c:v>34897.858115636984</c:v>
                </c:pt>
                <c:pt idx="91">
                  <c:v>35008.790392472445</c:v>
                </c:pt>
                <c:pt idx="92">
                  <c:v>35792.249597622875</c:v>
                </c:pt>
                <c:pt idx="93">
                  <c:v>35947.257645165271</c:v>
                </c:pt>
                <c:pt idx="94">
                  <c:v>36105.484709669421</c:v>
                </c:pt>
                <c:pt idx="95">
                  <c:v>36181.255416615066</c:v>
                </c:pt>
                <c:pt idx="96">
                  <c:v>36414.510337996762</c:v>
                </c:pt>
                <c:pt idx="97">
                  <c:v>36666.33651108083</c:v>
                </c:pt>
                <c:pt idx="98">
                  <c:v>37174.198340968163</c:v>
                </c:pt>
                <c:pt idx="99">
                  <c:v>38411.538937724377</c:v>
                </c:pt>
                <c:pt idx="100">
                  <c:v>38799.059056580387</c:v>
                </c:pt>
                <c:pt idx="101">
                  <c:v>39206.140893896219</c:v>
                </c:pt>
                <c:pt idx="102">
                  <c:v>39409.434195864771</c:v>
                </c:pt>
                <c:pt idx="103">
                  <c:v>40016.095084808687</c:v>
                </c:pt>
                <c:pt idx="104">
                  <c:v>40289.711526556872</c:v>
                </c:pt>
                <c:pt idx="105">
                  <c:v>40810.697040980544</c:v>
                </c:pt>
                <c:pt idx="106">
                  <c:v>41302.959019437891</c:v>
                </c:pt>
                <c:pt idx="107">
                  <c:v>41951.962362263199</c:v>
                </c:pt>
                <c:pt idx="108">
                  <c:v>43048.161446081453</c:v>
                </c:pt>
                <c:pt idx="109">
                  <c:v>43612.479881143969</c:v>
                </c:pt>
                <c:pt idx="110">
                  <c:v>44325.120713136042</c:v>
                </c:pt>
                <c:pt idx="111">
                  <c:v>44485.081094465742</c:v>
                </c:pt>
                <c:pt idx="112">
                  <c:v>44732.450167141244</c:v>
                </c:pt>
                <c:pt idx="113">
                  <c:v>44961.000371425005</c:v>
                </c:pt>
                <c:pt idx="114">
                  <c:v>46247.369072675472</c:v>
                </c:pt>
                <c:pt idx="115">
                  <c:v>46507.118979819214</c:v>
                </c:pt>
                <c:pt idx="116">
                  <c:v>46649.498576204016</c:v>
                </c:pt>
                <c:pt idx="117">
                  <c:v>47050.637612975086</c:v>
                </c:pt>
                <c:pt idx="118">
                  <c:v>46931.533985390583</c:v>
                </c:pt>
                <c:pt idx="119">
                  <c:v>46684.164912715089</c:v>
                </c:pt>
                <c:pt idx="120">
                  <c:v>46958.028971152627</c:v>
                </c:pt>
                <c:pt idx="121">
                  <c:v>47225.454995666689</c:v>
                </c:pt>
                <c:pt idx="122">
                  <c:v>47501.547604308515</c:v>
                </c:pt>
                <c:pt idx="123">
                  <c:v>48074.53262349881</c:v>
                </c:pt>
                <c:pt idx="124">
                  <c:v>49243.035780611601</c:v>
                </c:pt>
                <c:pt idx="125">
                  <c:v>49439.891048656667</c:v>
                </c:pt>
                <c:pt idx="126">
                  <c:v>49473.81</c:v>
                </c:pt>
                <c:pt idx="127">
                  <c:v>49614.1</c:v>
                </c:pt>
                <c:pt idx="128">
                  <c:v>49624.05</c:v>
                </c:pt>
                <c:pt idx="129">
                  <c:v>49976</c:v>
                </c:pt>
                <c:pt idx="130">
                  <c:v>50244</c:v>
                </c:pt>
                <c:pt idx="131">
                  <c:v>50470</c:v>
                </c:pt>
                <c:pt idx="132">
                  <c:v>51791</c:v>
                </c:pt>
                <c:pt idx="133">
                  <c:v>52008</c:v>
                </c:pt>
                <c:pt idx="134">
                  <c:v>46934</c:v>
                </c:pt>
                <c:pt idx="135">
                  <c:v>48254</c:v>
                </c:pt>
                <c:pt idx="136">
                  <c:v>49506</c:v>
                </c:pt>
                <c:pt idx="137">
                  <c:v>50151</c:v>
                </c:pt>
                <c:pt idx="138">
                  <c:v>50620</c:v>
                </c:pt>
                <c:pt idx="139">
                  <c:v>50806</c:v>
                </c:pt>
                <c:pt idx="140">
                  <c:v>51044</c:v>
                </c:pt>
                <c:pt idx="141">
                  <c:v>51310</c:v>
                </c:pt>
                <c:pt idx="142">
                  <c:v>51657</c:v>
                </c:pt>
                <c:pt idx="143">
                  <c:v>51899</c:v>
                </c:pt>
              </c:numCache>
            </c:numRef>
          </c:val>
          <c:smooth val="0"/>
          <c:extLst>
            <c:ext xmlns:c16="http://schemas.microsoft.com/office/drawing/2014/chart" uri="{C3380CC4-5D6E-409C-BE32-E72D297353CC}">
              <c16:uniqueId val="{00000000-E629-4DFF-B97C-8BAEF6E3F1A3}"/>
            </c:ext>
          </c:extLst>
        </c:ser>
        <c:ser>
          <c:idx val="2"/>
          <c:order val="1"/>
          <c:tx>
            <c:v>Bloomberg Barclays US Agg. TR</c:v>
          </c:tx>
          <c:spPr>
            <a:ln w="12700" cap="rnd">
              <a:solidFill>
                <a:srgbClr val="A5A5A5"/>
              </a:solidFill>
              <a:round/>
            </a:ln>
            <a:effectLst/>
          </c:spPr>
          <c:marker>
            <c:symbol val="none"/>
          </c:marker>
          <c:cat>
            <c:numRef>
              <c:f>'[2]RFX Return Data'!$A$3:$A$146</c:f>
              <c:numCache>
                <c:formatCode>General</c:formatCode>
                <c:ptCount val="144"/>
                <c:pt idx="0">
                  <c:v>39845</c:v>
                </c:pt>
                <c:pt idx="1">
                  <c:v>39872</c:v>
                </c:pt>
                <c:pt idx="2">
                  <c:v>39903</c:v>
                </c:pt>
                <c:pt idx="3">
                  <c:v>39933</c:v>
                </c:pt>
                <c:pt idx="4">
                  <c:v>39964</c:v>
                </c:pt>
                <c:pt idx="5">
                  <c:v>39994</c:v>
                </c:pt>
                <c:pt idx="6">
                  <c:v>40025</c:v>
                </c:pt>
                <c:pt idx="7">
                  <c:v>40056</c:v>
                </c:pt>
                <c:pt idx="8">
                  <c:v>40086</c:v>
                </c:pt>
                <c:pt idx="9">
                  <c:v>40117</c:v>
                </c:pt>
                <c:pt idx="10">
                  <c:v>40147</c:v>
                </c:pt>
                <c:pt idx="11">
                  <c:v>40178</c:v>
                </c:pt>
                <c:pt idx="12">
                  <c:v>40209</c:v>
                </c:pt>
                <c:pt idx="13">
                  <c:v>40237</c:v>
                </c:pt>
                <c:pt idx="14">
                  <c:v>40268</c:v>
                </c:pt>
                <c:pt idx="15">
                  <c:v>40298</c:v>
                </c:pt>
                <c:pt idx="16">
                  <c:v>40329</c:v>
                </c:pt>
                <c:pt idx="17">
                  <c:v>40359</c:v>
                </c:pt>
                <c:pt idx="18">
                  <c:v>40390</c:v>
                </c:pt>
                <c:pt idx="19">
                  <c:v>40421</c:v>
                </c:pt>
                <c:pt idx="20">
                  <c:v>40451</c:v>
                </c:pt>
                <c:pt idx="21">
                  <c:v>40482</c:v>
                </c:pt>
                <c:pt idx="22">
                  <c:v>40512</c:v>
                </c:pt>
                <c:pt idx="23">
                  <c:v>40543</c:v>
                </c:pt>
                <c:pt idx="24">
                  <c:v>40574</c:v>
                </c:pt>
                <c:pt idx="25">
                  <c:v>40602</c:v>
                </c:pt>
                <c:pt idx="26">
                  <c:v>40633</c:v>
                </c:pt>
                <c:pt idx="27">
                  <c:v>40663</c:v>
                </c:pt>
                <c:pt idx="28">
                  <c:v>40694</c:v>
                </c:pt>
                <c:pt idx="29">
                  <c:v>40724</c:v>
                </c:pt>
                <c:pt idx="30">
                  <c:v>40755</c:v>
                </c:pt>
                <c:pt idx="31">
                  <c:v>40786</c:v>
                </c:pt>
                <c:pt idx="32">
                  <c:v>40816</c:v>
                </c:pt>
                <c:pt idx="33">
                  <c:v>40847</c:v>
                </c:pt>
                <c:pt idx="34">
                  <c:v>40877</c:v>
                </c:pt>
                <c:pt idx="35">
                  <c:v>40908</c:v>
                </c:pt>
                <c:pt idx="36">
                  <c:v>40939</c:v>
                </c:pt>
                <c:pt idx="37">
                  <c:v>40968</c:v>
                </c:pt>
                <c:pt idx="38">
                  <c:v>40999</c:v>
                </c:pt>
                <c:pt idx="39">
                  <c:v>41029</c:v>
                </c:pt>
                <c:pt idx="40">
                  <c:v>41060</c:v>
                </c:pt>
                <c:pt idx="41">
                  <c:v>41090</c:v>
                </c:pt>
                <c:pt idx="42">
                  <c:v>41121</c:v>
                </c:pt>
                <c:pt idx="43">
                  <c:v>41152</c:v>
                </c:pt>
                <c:pt idx="44">
                  <c:v>41182</c:v>
                </c:pt>
                <c:pt idx="45">
                  <c:v>41213</c:v>
                </c:pt>
                <c:pt idx="46">
                  <c:v>41243</c:v>
                </c:pt>
                <c:pt idx="47">
                  <c:v>41274</c:v>
                </c:pt>
                <c:pt idx="48">
                  <c:v>41305</c:v>
                </c:pt>
                <c:pt idx="49">
                  <c:v>41333</c:v>
                </c:pt>
                <c:pt idx="50">
                  <c:v>41364</c:v>
                </c:pt>
                <c:pt idx="51">
                  <c:v>41394</c:v>
                </c:pt>
                <c:pt idx="52">
                  <c:v>41425</c:v>
                </c:pt>
                <c:pt idx="53">
                  <c:v>41455</c:v>
                </c:pt>
                <c:pt idx="54">
                  <c:v>41486</c:v>
                </c:pt>
                <c:pt idx="55">
                  <c:v>41517</c:v>
                </c:pt>
                <c:pt idx="56">
                  <c:v>41547</c:v>
                </c:pt>
                <c:pt idx="57">
                  <c:v>41578</c:v>
                </c:pt>
                <c:pt idx="58">
                  <c:v>41608</c:v>
                </c:pt>
                <c:pt idx="59">
                  <c:v>41639</c:v>
                </c:pt>
                <c:pt idx="60">
                  <c:v>41670</c:v>
                </c:pt>
                <c:pt idx="61">
                  <c:v>41698</c:v>
                </c:pt>
                <c:pt idx="62">
                  <c:v>41729</c:v>
                </c:pt>
                <c:pt idx="63">
                  <c:v>41759</c:v>
                </c:pt>
                <c:pt idx="64">
                  <c:v>41790</c:v>
                </c:pt>
                <c:pt idx="65">
                  <c:v>41820</c:v>
                </c:pt>
                <c:pt idx="66">
                  <c:v>41851</c:v>
                </c:pt>
                <c:pt idx="67">
                  <c:v>41882</c:v>
                </c:pt>
                <c:pt idx="68">
                  <c:v>41912</c:v>
                </c:pt>
                <c:pt idx="69">
                  <c:v>41943</c:v>
                </c:pt>
                <c:pt idx="70">
                  <c:v>41973</c:v>
                </c:pt>
                <c:pt idx="71">
                  <c:v>42004</c:v>
                </c:pt>
                <c:pt idx="72">
                  <c:v>42035</c:v>
                </c:pt>
                <c:pt idx="73">
                  <c:v>42063</c:v>
                </c:pt>
                <c:pt idx="74">
                  <c:v>42094</c:v>
                </c:pt>
                <c:pt idx="75">
                  <c:v>42124</c:v>
                </c:pt>
                <c:pt idx="76">
                  <c:v>42155</c:v>
                </c:pt>
                <c:pt idx="77">
                  <c:v>42185</c:v>
                </c:pt>
                <c:pt idx="78">
                  <c:v>42216</c:v>
                </c:pt>
                <c:pt idx="79">
                  <c:v>42247</c:v>
                </c:pt>
                <c:pt idx="80">
                  <c:v>42277</c:v>
                </c:pt>
                <c:pt idx="81">
                  <c:v>42308</c:v>
                </c:pt>
                <c:pt idx="82">
                  <c:v>42338</c:v>
                </c:pt>
                <c:pt idx="83">
                  <c:v>42369</c:v>
                </c:pt>
                <c:pt idx="84">
                  <c:v>42400</c:v>
                </c:pt>
                <c:pt idx="85">
                  <c:v>42429</c:v>
                </c:pt>
                <c:pt idx="86">
                  <c:v>42460</c:v>
                </c:pt>
                <c:pt idx="87">
                  <c:v>42490</c:v>
                </c:pt>
                <c:pt idx="88">
                  <c:v>42521</c:v>
                </c:pt>
                <c:pt idx="89">
                  <c:v>42551</c:v>
                </c:pt>
                <c:pt idx="90">
                  <c:v>42582</c:v>
                </c:pt>
                <c:pt idx="91">
                  <c:v>42613</c:v>
                </c:pt>
                <c:pt idx="92">
                  <c:v>42643</c:v>
                </c:pt>
                <c:pt idx="93">
                  <c:v>42674</c:v>
                </c:pt>
                <c:pt idx="94">
                  <c:v>42704</c:v>
                </c:pt>
                <c:pt idx="95">
                  <c:v>42735</c:v>
                </c:pt>
                <c:pt idx="96">
                  <c:v>42766</c:v>
                </c:pt>
                <c:pt idx="97">
                  <c:v>42794</c:v>
                </c:pt>
                <c:pt idx="98">
                  <c:v>42825</c:v>
                </c:pt>
                <c:pt idx="99">
                  <c:v>42855</c:v>
                </c:pt>
                <c:pt idx="100">
                  <c:v>42886</c:v>
                </c:pt>
                <c:pt idx="101">
                  <c:v>42916</c:v>
                </c:pt>
                <c:pt idx="102">
                  <c:v>42947</c:v>
                </c:pt>
                <c:pt idx="103">
                  <c:v>42978</c:v>
                </c:pt>
                <c:pt idx="104">
                  <c:v>43008</c:v>
                </c:pt>
                <c:pt idx="105">
                  <c:v>43039</c:v>
                </c:pt>
                <c:pt idx="106">
                  <c:v>43069</c:v>
                </c:pt>
                <c:pt idx="107">
                  <c:v>43100</c:v>
                </c:pt>
                <c:pt idx="108">
                  <c:v>43131</c:v>
                </c:pt>
                <c:pt idx="109">
                  <c:v>43159</c:v>
                </c:pt>
                <c:pt idx="110">
                  <c:v>43190</c:v>
                </c:pt>
                <c:pt idx="111">
                  <c:v>43220</c:v>
                </c:pt>
                <c:pt idx="112">
                  <c:v>43251</c:v>
                </c:pt>
                <c:pt idx="113">
                  <c:v>43281</c:v>
                </c:pt>
                <c:pt idx="114">
                  <c:v>43312</c:v>
                </c:pt>
                <c:pt idx="115">
                  <c:v>43343</c:v>
                </c:pt>
                <c:pt idx="116">
                  <c:v>43373</c:v>
                </c:pt>
                <c:pt idx="117">
                  <c:v>43404</c:v>
                </c:pt>
                <c:pt idx="118">
                  <c:v>43434</c:v>
                </c:pt>
                <c:pt idx="119">
                  <c:v>43465</c:v>
                </c:pt>
                <c:pt idx="120">
                  <c:v>43496</c:v>
                </c:pt>
                <c:pt idx="121">
                  <c:v>43524</c:v>
                </c:pt>
                <c:pt idx="122">
                  <c:v>43555</c:v>
                </c:pt>
                <c:pt idx="123">
                  <c:v>43585</c:v>
                </c:pt>
                <c:pt idx="124">
                  <c:v>43616</c:v>
                </c:pt>
                <c:pt idx="125">
                  <c:v>43646</c:v>
                </c:pt>
                <c:pt idx="126">
                  <c:v>43677</c:v>
                </c:pt>
                <c:pt idx="127">
                  <c:v>43708</c:v>
                </c:pt>
                <c:pt idx="128">
                  <c:v>43738</c:v>
                </c:pt>
                <c:pt idx="129">
                  <c:v>43769</c:v>
                </c:pt>
                <c:pt idx="130">
                  <c:v>43799</c:v>
                </c:pt>
                <c:pt idx="131">
                  <c:v>43830</c:v>
                </c:pt>
                <c:pt idx="132">
                  <c:v>43861</c:v>
                </c:pt>
                <c:pt idx="133">
                  <c:v>43890</c:v>
                </c:pt>
                <c:pt idx="134">
                  <c:v>43921</c:v>
                </c:pt>
                <c:pt idx="135">
                  <c:v>43951</c:v>
                </c:pt>
                <c:pt idx="136">
                  <c:v>43982</c:v>
                </c:pt>
                <c:pt idx="137">
                  <c:v>44012</c:v>
                </c:pt>
                <c:pt idx="138">
                  <c:v>44043</c:v>
                </c:pt>
                <c:pt idx="139">
                  <c:v>44074</c:v>
                </c:pt>
                <c:pt idx="140">
                  <c:v>44104</c:v>
                </c:pt>
                <c:pt idx="141">
                  <c:v>44135</c:v>
                </c:pt>
                <c:pt idx="142">
                  <c:v>44165</c:v>
                </c:pt>
                <c:pt idx="143">
                  <c:v>44196</c:v>
                </c:pt>
              </c:numCache>
            </c:numRef>
          </c:cat>
          <c:val>
            <c:numRef>
              <c:f>'[2]RFX Return Data'!$I$3:$I$143</c:f>
              <c:numCache>
                <c:formatCode>General</c:formatCode>
                <c:ptCount val="141"/>
                <c:pt idx="0">
                  <c:v>10000</c:v>
                </c:pt>
                <c:pt idx="1">
                  <c:v>9962.2555107648113</c:v>
                </c:pt>
                <c:pt idx="2">
                  <c:v>10100.744482296863</c:v>
                </c:pt>
                <c:pt idx="3">
                  <c:v>10149.035225877176</c:v>
                </c:pt>
                <c:pt idx="4">
                  <c:v>10222.650856536247</c:v>
                </c:pt>
                <c:pt idx="5">
                  <c:v>10280.794021938984</c:v>
                </c:pt>
                <c:pt idx="6">
                  <c:v>10446.619994865641</c:v>
                </c:pt>
                <c:pt idx="7">
                  <c:v>10554.788485155455</c:v>
                </c:pt>
                <c:pt idx="8">
                  <c:v>10665.662922283822</c:v>
                </c:pt>
                <c:pt idx="9">
                  <c:v>10718.324810757182</c:v>
                </c:pt>
                <c:pt idx="10">
                  <c:v>10857.091315298316</c:v>
                </c:pt>
                <c:pt idx="11">
                  <c:v>10687.379880244509</c:v>
                </c:pt>
                <c:pt idx="12">
                  <c:v>10850.638672837153</c:v>
                </c:pt>
                <c:pt idx="13">
                  <c:v>10891.158492163166</c:v>
                </c:pt>
                <c:pt idx="14">
                  <c:v>10877.767524474946</c:v>
                </c:pt>
                <c:pt idx="15">
                  <c:v>10991.00099218051</c:v>
                </c:pt>
                <c:pt idx="16">
                  <c:v>11083.488867457178</c:v>
                </c:pt>
                <c:pt idx="17">
                  <c:v>11257.293914394948</c:v>
                </c:pt>
                <c:pt idx="18">
                  <c:v>11377.3963240753</c:v>
                </c:pt>
                <c:pt idx="19">
                  <c:v>11523.794986366198</c:v>
                </c:pt>
                <c:pt idx="20">
                  <c:v>11536.075822018087</c:v>
                </c:pt>
                <c:pt idx="21">
                  <c:v>11577.150707362262</c:v>
                </c:pt>
                <c:pt idx="22">
                  <c:v>11510.612168434789</c:v>
                </c:pt>
                <c:pt idx="23">
                  <c:v>11386.485530122744</c:v>
                </c:pt>
                <c:pt idx="24">
                  <c:v>11399.737731306423</c:v>
                </c:pt>
                <c:pt idx="25">
                  <c:v>11428.254247989626</c:v>
                </c:pt>
                <c:pt idx="26">
                  <c:v>11434.568123946248</c:v>
                </c:pt>
                <c:pt idx="27">
                  <c:v>11579.717887696275</c:v>
                </c:pt>
                <c:pt idx="28">
                  <c:v>11730.83461114157</c:v>
                </c:pt>
                <c:pt idx="29">
                  <c:v>11696.48990126764</c:v>
                </c:pt>
                <c:pt idx="30">
                  <c:v>11882.090101091408</c:v>
                </c:pt>
                <c:pt idx="31">
                  <c:v>12055.686998272367</c:v>
                </c:pt>
                <c:pt idx="32">
                  <c:v>12143.387429142365</c:v>
                </c:pt>
                <c:pt idx="33">
                  <c:v>12156.43148056923</c:v>
                </c:pt>
                <c:pt idx="34">
                  <c:v>12145.885226224103</c:v>
                </c:pt>
                <c:pt idx="35">
                  <c:v>12279.378603592673</c:v>
                </c:pt>
                <c:pt idx="36">
                  <c:v>12387.200177621135</c:v>
                </c:pt>
                <c:pt idx="37">
                  <c:v>12384.355464278042</c:v>
                </c:pt>
                <c:pt idx="38">
                  <c:v>12316.498643557428</c:v>
                </c:pt>
                <c:pt idx="39">
                  <c:v>12453.044884025903</c:v>
                </c:pt>
                <c:pt idx="40">
                  <c:v>12565.723285713304</c:v>
                </c:pt>
                <c:pt idx="41">
                  <c:v>12570.649496624515</c:v>
                </c:pt>
                <c:pt idx="42">
                  <c:v>12744.038244048663</c:v>
                </c:pt>
                <c:pt idx="43">
                  <c:v>12752.364234321132</c:v>
                </c:pt>
                <c:pt idx="44">
                  <c:v>12769.918197145587</c:v>
                </c:pt>
                <c:pt idx="45">
                  <c:v>12795.034934467532</c:v>
                </c:pt>
                <c:pt idx="46">
                  <c:v>12815.22546087827</c:v>
                </c:pt>
                <c:pt idx="47">
                  <c:v>12796.977665531111</c:v>
                </c:pt>
                <c:pt idx="48">
                  <c:v>12707.473270102078</c:v>
                </c:pt>
                <c:pt idx="49">
                  <c:v>12771.16709568646</c:v>
                </c:pt>
                <c:pt idx="50">
                  <c:v>12781.366433770234</c:v>
                </c:pt>
                <c:pt idx="51">
                  <c:v>12910.69681600257</c:v>
                </c:pt>
                <c:pt idx="52">
                  <c:v>12680.344418464287</c:v>
                </c:pt>
                <c:pt idx="53">
                  <c:v>12484.197964295394</c:v>
                </c:pt>
                <c:pt idx="54">
                  <c:v>12501.266244353954</c:v>
                </c:pt>
                <c:pt idx="55">
                  <c:v>12437.36426901276</c:v>
                </c:pt>
                <c:pt idx="56">
                  <c:v>12555.107648115913</c:v>
                </c:pt>
                <c:pt idx="57">
                  <c:v>12656.615346187753</c:v>
                </c:pt>
                <c:pt idx="58">
                  <c:v>12609.226584886954</c:v>
                </c:pt>
                <c:pt idx="59">
                  <c:v>12537.969984805082</c:v>
                </c:pt>
                <c:pt idx="60">
                  <c:v>12723.223268367496</c:v>
                </c:pt>
                <c:pt idx="61">
                  <c:v>12790.871939331299</c:v>
                </c:pt>
                <c:pt idx="62">
                  <c:v>12769.085598118339</c:v>
                </c:pt>
                <c:pt idx="63">
                  <c:v>12876.837788894531</c:v>
                </c:pt>
                <c:pt idx="64">
                  <c:v>13023.444600942237</c:v>
                </c:pt>
                <c:pt idx="65">
                  <c:v>13030.174776412483</c:v>
                </c:pt>
                <c:pt idx="66">
                  <c:v>12997.495264593046</c:v>
                </c:pt>
                <c:pt idx="67">
                  <c:v>13140.979830288579</c:v>
                </c:pt>
                <c:pt idx="68">
                  <c:v>13051.75296786863</c:v>
                </c:pt>
                <c:pt idx="69">
                  <c:v>13180.042601316907</c:v>
                </c:pt>
                <c:pt idx="70">
                  <c:v>13273.571225377631</c:v>
                </c:pt>
                <c:pt idx="71">
                  <c:v>13285.990827534062</c:v>
                </c:pt>
                <c:pt idx="72">
                  <c:v>13564.564585400389</c:v>
                </c:pt>
                <c:pt idx="73">
                  <c:v>13437.038167727087</c:v>
                </c:pt>
                <c:pt idx="74">
                  <c:v>13499.413711518326</c:v>
                </c:pt>
                <c:pt idx="75">
                  <c:v>13450.98420143347</c:v>
                </c:pt>
                <c:pt idx="76">
                  <c:v>13418.582222623114</c:v>
                </c:pt>
                <c:pt idx="77">
                  <c:v>13272.252943584488</c:v>
                </c:pt>
                <c:pt idx="78">
                  <c:v>13364.532669104341</c:v>
                </c:pt>
                <c:pt idx="79">
                  <c:v>13345.313508225394</c:v>
                </c:pt>
                <c:pt idx="80">
                  <c:v>13435.5811194294</c:v>
                </c:pt>
                <c:pt idx="81">
                  <c:v>13437.870766754328</c:v>
                </c:pt>
                <c:pt idx="82">
                  <c:v>13402.346541591798</c:v>
                </c:pt>
                <c:pt idx="83">
                  <c:v>13359.051392174964</c:v>
                </c:pt>
                <c:pt idx="84">
                  <c:v>13542.847627439696</c:v>
                </c:pt>
                <c:pt idx="85">
                  <c:v>13638.94343183443</c:v>
                </c:pt>
                <c:pt idx="86">
                  <c:v>13764.041435678264</c:v>
                </c:pt>
                <c:pt idx="87">
                  <c:v>13816.911473908436</c:v>
                </c:pt>
                <c:pt idx="88">
                  <c:v>13820.450019774235</c:v>
                </c:pt>
                <c:pt idx="89">
                  <c:v>14068.772679650594</c:v>
                </c:pt>
                <c:pt idx="90">
                  <c:v>14157.722009061461</c:v>
                </c:pt>
                <c:pt idx="91">
                  <c:v>14141.555711282421</c:v>
                </c:pt>
                <c:pt idx="92">
                  <c:v>14133.229721009951</c:v>
                </c:pt>
                <c:pt idx="93">
                  <c:v>14025.130613972407</c:v>
                </c:pt>
                <c:pt idx="94">
                  <c:v>13693.409284866824</c:v>
                </c:pt>
                <c:pt idx="95">
                  <c:v>13712.697828998042</c:v>
                </c:pt>
                <c:pt idx="96">
                  <c:v>13739.618530879021</c:v>
                </c:pt>
                <c:pt idx="97">
                  <c:v>13831.967639651146</c:v>
                </c:pt>
                <c:pt idx="98">
                  <c:v>13824.682398162737</c:v>
                </c:pt>
                <c:pt idx="99">
                  <c:v>13931.393840154869</c:v>
                </c:pt>
                <c:pt idx="100">
                  <c:v>14038.590964912893</c:v>
                </c:pt>
                <c:pt idx="101">
                  <c:v>14024.506164701968</c:v>
                </c:pt>
                <c:pt idx="102">
                  <c:v>14084.869594177362</c:v>
                </c:pt>
                <c:pt idx="103">
                  <c:v>14211.147113309797</c:v>
                </c:pt>
                <c:pt idx="104">
                  <c:v>14143.498442345994</c:v>
                </c:pt>
                <c:pt idx="105">
                  <c:v>14151.685666113921</c:v>
                </c:pt>
                <c:pt idx="106">
                  <c:v>14133.507254019032</c:v>
                </c:pt>
                <c:pt idx="107">
                  <c:v>14198.380594892013</c:v>
                </c:pt>
                <c:pt idx="108">
                  <c:v>14034.844269290286</c:v>
                </c:pt>
                <c:pt idx="109">
                  <c:v>13901.836574687612</c:v>
                </c:pt>
                <c:pt idx="110">
                  <c:v>13990.994053855289</c:v>
                </c:pt>
                <c:pt idx="111">
                  <c:v>13886.919175449439</c:v>
                </c:pt>
                <c:pt idx="112">
                  <c:v>13985.998459691809</c:v>
                </c:pt>
                <c:pt idx="113">
                  <c:v>13968.791413128709</c:v>
                </c:pt>
                <c:pt idx="114">
                  <c:v>13972.121809237695</c:v>
                </c:pt>
                <c:pt idx="115">
                  <c:v>14062.042504180352</c:v>
                </c:pt>
                <c:pt idx="116">
                  <c:v>13971.497359967261</c:v>
                </c:pt>
                <c:pt idx="117">
                  <c:v>13861.10860560479</c:v>
                </c:pt>
                <c:pt idx="118">
                  <c:v>13943.813442311306</c:v>
                </c:pt>
                <c:pt idx="119">
                  <c:v>14199.976409694238</c:v>
                </c:pt>
                <c:pt idx="120">
                  <c:v>14350.815600130454</c:v>
                </c:pt>
                <c:pt idx="121">
                  <c:v>14342.489609857985</c:v>
                </c:pt>
                <c:pt idx="122">
                  <c:v>14617.871738119866</c:v>
                </c:pt>
                <c:pt idx="123">
                  <c:v>14621.618433742478</c:v>
                </c:pt>
                <c:pt idx="124">
                  <c:v>14881.181180486672</c:v>
                </c:pt>
                <c:pt idx="125">
                  <c:v>15068.030278851309</c:v>
                </c:pt>
                <c:pt idx="126">
                  <c:v>15101.195473436637</c:v>
                </c:pt>
                <c:pt idx="127">
                  <c:v>15492.517016242637</c:v>
                </c:pt>
                <c:pt idx="128">
                  <c:v>15410.020329292933</c:v>
                </c:pt>
                <c:pt idx="129">
                  <c:v>15456.437725061942</c:v>
                </c:pt>
                <c:pt idx="130">
                  <c:v>15448.528034303097</c:v>
                </c:pt>
                <c:pt idx="131">
                  <c:v>15437.773630201158</c:v>
                </c:pt>
                <c:pt idx="132">
                  <c:v>15734.872716423728</c:v>
                </c:pt>
                <c:pt idx="133">
                  <c:v>16018.09515219218</c:v>
                </c:pt>
                <c:pt idx="134">
                  <c:v>15923.803312356482</c:v>
                </c:pt>
                <c:pt idx="135">
                  <c:v>16206.886981620391</c:v>
                </c:pt>
                <c:pt idx="136">
                  <c:v>16282.306576838497</c:v>
                </c:pt>
                <c:pt idx="137">
                  <c:v>16384.924406946669</c:v>
                </c:pt>
                <c:pt idx="138">
                  <c:v>16629.639137704959</c:v>
                </c:pt>
                <c:pt idx="139">
                  <c:v>16495.382544561409</c:v>
                </c:pt>
                <c:pt idx="140">
                  <c:v>16486.362721766236</c:v>
                </c:pt>
              </c:numCache>
            </c:numRef>
          </c:val>
          <c:smooth val="0"/>
          <c:extLst>
            <c:ext xmlns:c16="http://schemas.microsoft.com/office/drawing/2014/chart" uri="{C3380CC4-5D6E-409C-BE32-E72D297353CC}">
              <c16:uniqueId val="{00000001-E629-4DFF-B97C-8BAEF6E3F1A3}"/>
            </c:ext>
          </c:extLst>
        </c:ser>
        <c:ser>
          <c:idx val="1"/>
          <c:order val="2"/>
          <c:tx>
            <c:v>Bloomberg Barclays MBS TR</c:v>
          </c:tx>
          <c:spPr>
            <a:ln w="12700" cap="rnd">
              <a:solidFill>
                <a:srgbClr val="025C78"/>
              </a:solidFill>
              <a:round/>
            </a:ln>
            <a:effectLst/>
          </c:spPr>
          <c:marker>
            <c:symbol val="none"/>
          </c:marker>
          <c:cat>
            <c:numRef>
              <c:f>'[2]RFX Return Data'!$A$3:$A$146</c:f>
              <c:numCache>
                <c:formatCode>General</c:formatCode>
                <c:ptCount val="144"/>
                <c:pt idx="0">
                  <c:v>39845</c:v>
                </c:pt>
                <c:pt idx="1">
                  <c:v>39872</c:v>
                </c:pt>
                <c:pt idx="2">
                  <c:v>39903</c:v>
                </c:pt>
                <c:pt idx="3">
                  <c:v>39933</c:v>
                </c:pt>
                <c:pt idx="4">
                  <c:v>39964</c:v>
                </c:pt>
                <c:pt idx="5">
                  <c:v>39994</c:v>
                </c:pt>
                <c:pt idx="6">
                  <c:v>40025</c:v>
                </c:pt>
                <c:pt idx="7">
                  <c:v>40056</c:v>
                </c:pt>
                <c:pt idx="8">
                  <c:v>40086</c:v>
                </c:pt>
                <c:pt idx="9">
                  <c:v>40117</c:v>
                </c:pt>
                <c:pt idx="10">
                  <c:v>40147</c:v>
                </c:pt>
                <c:pt idx="11">
                  <c:v>40178</c:v>
                </c:pt>
                <c:pt idx="12">
                  <c:v>40209</c:v>
                </c:pt>
                <c:pt idx="13">
                  <c:v>40237</c:v>
                </c:pt>
                <c:pt idx="14">
                  <c:v>40268</c:v>
                </c:pt>
                <c:pt idx="15">
                  <c:v>40298</c:v>
                </c:pt>
                <c:pt idx="16">
                  <c:v>40329</c:v>
                </c:pt>
                <c:pt idx="17">
                  <c:v>40359</c:v>
                </c:pt>
                <c:pt idx="18">
                  <c:v>40390</c:v>
                </c:pt>
                <c:pt idx="19">
                  <c:v>40421</c:v>
                </c:pt>
                <c:pt idx="20">
                  <c:v>40451</c:v>
                </c:pt>
                <c:pt idx="21">
                  <c:v>40482</c:v>
                </c:pt>
                <c:pt idx="22">
                  <c:v>40512</c:v>
                </c:pt>
                <c:pt idx="23">
                  <c:v>40543</c:v>
                </c:pt>
                <c:pt idx="24">
                  <c:v>40574</c:v>
                </c:pt>
                <c:pt idx="25">
                  <c:v>40602</c:v>
                </c:pt>
                <c:pt idx="26">
                  <c:v>40633</c:v>
                </c:pt>
                <c:pt idx="27">
                  <c:v>40663</c:v>
                </c:pt>
                <c:pt idx="28">
                  <c:v>40694</c:v>
                </c:pt>
                <c:pt idx="29">
                  <c:v>40724</c:v>
                </c:pt>
                <c:pt idx="30">
                  <c:v>40755</c:v>
                </c:pt>
                <c:pt idx="31">
                  <c:v>40786</c:v>
                </c:pt>
                <c:pt idx="32">
                  <c:v>40816</c:v>
                </c:pt>
                <c:pt idx="33">
                  <c:v>40847</c:v>
                </c:pt>
                <c:pt idx="34">
                  <c:v>40877</c:v>
                </c:pt>
                <c:pt idx="35">
                  <c:v>40908</c:v>
                </c:pt>
                <c:pt idx="36">
                  <c:v>40939</c:v>
                </c:pt>
                <c:pt idx="37">
                  <c:v>40968</c:v>
                </c:pt>
                <c:pt idx="38">
                  <c:v>40999</c:v>
                </c:pt>
                <c:pt idx="39">
                  <c:v>41029</c:v>
                </c:pt>
                <c:pt idx="40">
                  <c:v>41060</c:v>
                </c:pt>
                <c:pt idx="41">
                  <c:v>41090</c:v>
                </c:pt>
                <c:pt idx="42">
                  <c:v>41121</c:v>
                </c:pt>
                <c:pt idx="43">
                  <c:v>41152</c:v>
                </c:pt>
                <c:pt idx="44">
                  <c:v>41182</c:v>
                </c:pt>
                <c:pt idx="45">
                  <c:v>41213</c:v>
                </c:pt>
                <c:pt idx="46">
                  <c:v>41243</c:v>
                </c:pt>
                <c:pt idx="47">
                  <c:v>41274</c:v>
                </c:pt>
                <c:pt idx="48">
                  <c:v>41305</c:v>
                </c:pt>
                <c:pt idx="49">
                  <c:v>41333</c:v>
                </c:pt>
                <c:pt idx="50">
                  <c:v>41364</c:v>
                </c:pt>
                <c:pt idx="51">
                  <c:v>41394</c:v>
                </c:pt>
                <c:pt idx="52">
                  <c:v>41425</c:v>
                </c:pt>
                <c:pt idx="53">
                  <c:v>41455</c:v>
                </c:pt>
                <c:pt idx="54">
                  <c:v>41486</c:v>
                </c:pt>
                <c:pt idx="55">
                  <c:v>41517</c:v>
                </c:pt>
                <c:pt idx="56">
                  <c:v>41547</c:v>
                </c:pt>
                <c:pt idx="57">
                  <c:v>41578</c:v>
                </c:pt>
                <c:pt idx="58">
                  <c:v>41608</c:v>
                </c:pt>
                <c:pt idx="59">
                  <c:v>41639</c:v>
                </c:pt>
                <c:pt idx="60">
                  <c:v>41670</c:v>
                </c:pt>
                <c:pt idx="61">
                  <c:v>41698</c:v>
                </c:pt>
                <c:pt idx="62">
                  <c:v>41729</c:v>
                </c:pt>
                <c:pt idx="63">
                  <c:v>41759</c:v>
                </c:pt>
                <c:pt idx="64">
                  <c:v>41790</c:v>
                </c:pt>
                <c:pt idx="65">
                  <c:v>41820</c:v>
                </c:pt>
                <c:pt idx="66">
                  <c:v>41851</c:v>
                </c:pt>
                <c:pt idx="67">
                  <c:v>41882</c:v>
                </c:pt>
                <c:pt idx="68">
                  <c:v>41912</c:v>
                </c:pt>
                <c:pt idx="69">
                  <c:v>41943</c:v>
                </c:pt>
                <c:pt idx="70">
                  <c:v>41973</c:v>
                </c:pt>
                <c:pt idx="71">
                  <c:v>42004</c:v>
                </c:pt>
                <c:pt idx="72">
                  <c:v>42035</c:v>
                </c:pt>
                <c:pt idx="73">
                  <c:v>42063</c:v>
                </c:pt>
                <c:pt idx="74">
                  <c:v>42094</c:v>
                </c:pt>
                <c:pt idx="75">
                  <c:v>42124</c:v>
                </c:pt>
                <c:pt idx="76">
                  <c:v>42155</c:v>
                </c:pt>
                <c:pt idx="77">
                  <c:v>42185</c:v>
                </c:pt>
                <c:pt idx="78">
                  <c:v>42216</c:v>
                </c:pt>
                <c:pt idx="79">
                  <c:v>42247</c:v>
                </c:pt>
                <c:pt idx="80">
                  <c:v>42277</c:v>
                </c:pt>
                <c:pt idx="81">
                  <c:v>42308</c:v>
                </c:pt>
                <c:pt idx="82">
                  <c:v>42338</c:v>
                </c:pt>
                <c:pt idx="83">
                  <c:v>42369</c:v>
                </c:pt>
                <c:pt idx="84">
                  <c:v>42400</c:v>
                </c:pt>
                <c:pt idx="85">
                  <c:v>42429</c:v>
                </c:pt>
                <c:pt idx="86">
                  <c:v>42460</c:v>
                </c:pt>
                <c:pt idx="87">
                  <c:v>42490</c:v>
                </c:pt>
                <c:pt idx="88">
                  <c:v>42521</c:v>
                </c:pt>
                <c:pt idx="89">
                  <c:v>42551</c:v>
                </c:pt>
                <c:pt idx="90">
                  <c:v>42582</c:v>
                </c:pt>
                <c:pt idx="91">
                  <c:v>42613</c:v>
                </c:pt>
                <c:pt idx="92">
                  <c:v>42643</c:v>
                </c:pt>
                <c:pt idx="93">
                  <c:v>42674</c:v>
                </c:pt>
                <c:pt idx="94">
                  <c:v>42704</c:v>
                </c:pt>
                <c:pt idx="95">
                  <c:v>42735</c:v>
                </c:pt>
                <c:pt idx="96">
                  <c:v>42766</c:v>
                </c:pt>
                <c:pt idx="97">
                  <c:v>42794</c:v>
                </c:pt>
                <c:pt idx="98">
                  <c:v>42825</c:v>
                </c:pt>
                <c:pt idx="99">
                  <c:v>42855</c:v>
                </c:pt>
                <c:pt idx="100">
                  <c:v>42886</c:v>
                </c:pt>
                <c:pt idx="101">
                  <c:v>42916</c:v>
                </c:pt>
                <c:pt idx="102">
                  <c:v>42947</c:v>
                </c:pt>
                <c:pt idx="103">
                  <c:v>42978</c:v>
                </c:pt>
                <c:pt idx="104">
                  <c:v>43008</c:v>
                </c:pt>
                <c:pt idx="105">
                  <c:v>43039</c:v>
                </c:pt>
                <c:pt idx="106">
                  <c:v>43069</c:v>
                </c:pt>
                <c:pt idx="107">
                  <c:v>43100</c:v>
                </c:pt>
                <c:pt idx="108">
                  <c:v>43131</c:v>
                </c:pt>
                <c:pt idx="109">
                  <c:v>43159</c:v>
                </c:pt>
                <c:pt idx="110">
                  <c:v>43190</c:v>
                </c:pt>
                <c:pt idx="111">
                  <c:v>43220</c:v>
                </c:pt>
                <c:pt idx="112">
                  <c:v>43251</c:v>
                </c:pt>
                <c:pt idx="113">
                  <c:v>43281</c:v>
                </c:pt>
                <c:pt idx="114">
                  <c:v>43312</c:v>
                </c:pt>
                <c:pt idx="115">
                  <c:v>43343</c:v>
                </c:pt>
                <c:pt idx="116">
                  <c:v>43373</c:v>
                </c:pt>
                <c:pt idx="117">
                  <c:v>43404</c:v>
                </c:pt>
                <c:pt idx="118">
                  <c:v>43434</c:v>
                </c:pt>
                <c:pt idx="119">
                  <c:v>43465</c:v>
                </c:pt>
                <c:pt idx="120">
                  <c:v>43496</c:v>
                </c:pt>
                <c:pt idx="121">
                  <c:v>43524</c:v>
                </c:pt>
                <c:pt idx="122">
                  <c:v>43555</c:v>
                </c:pt>
                <c:pt idx="123">
                  <c:v>43585</c:v>
                </c:pt>
                <c:pt idx="124">
                  <c:v>43616</c:v>
                </c:pt>
                <c:pt idx="125">
                  <c:v>43646</c:v>
                </c:pt>
                <c:pt idx="126">
                  <c:v>43677</c:v>
                </c:pt>
                <c:pt idx="127">
                  <c:v>43708</c:v>
                </c:pt>
                <c:pt idx="128">
                  <c:v>43738</c:v>
                </c:pt>
                <c:pt idx="129">
                  <c:v>43769</c:v>
                </c:pt>
                <c:pt idx="130">
                  <c:v>43799</c:v>
                </c:pt>
                <c:pt idx="131">
                  <c:v>43830</c:v>
                </c:pt>
                <c:pt idx="132">
                  <c:v>43861</c:v>
                </c:pt>
                <c:pt idx="133">
                  <c:v>43890</c:v>
                </c:pt>
                <c:pt idx="134">
                  <c:v>43921</c:v>
                </c:pt>
                <c:pt idx="135">
                  <c:v>43951</c:v>
                </c:pt>
                <c:pt idx="136">
                  <c:v>43982</c:v>
                </c:pt>
                <c:pt idx="137">
                  <c:v>44012</c:v>
                </c:pt>
                <c:pt idx="138">
                  <c:v>44043</c:v>
                </c:pt>
                <c:pt idx="139">
                  <c:v>44074</c:v>
                </c:pt>
                <c:pt idx="140">
                  <c:v>44104</c:v>
                </c:pt>
                <c:pt idx="141">
                  <c:v>44135</c:v>
                </c:pt>
                <c:pt idx="142">
                  <c:v>44165</c:v>
                </c:pt>
                <c:pt idx="143">
                  <c:v>44196</c:v>
                </c:pt>
              </c:numCache>
            </c:numRef>
          </c:cat>
          <c:val>
            <c:numRef>
              <c:f>'[2]RFX Return Data'!$J$3:$J$143</c:f>
              <c:numCache>
                <c:formatCode>General</c:formatCode>
                <c:ptCount val="141"/>
                <c:pt idx="0">
                  <c:v>10000</c:v>
                </c:pt>
                <c:pt idx="1">
                  <c:v>10057.62499919428</c:v>
                </c:pt>
                <c:pt idx="2">
                  <c:v>10200.20497482935</c:v>
                </c:pt>
                <c:pt idx="3">
                  <c:v>10229.21084690701</c:v>
                </c:pt>
                <c:pt idx="4">
                  <c:v>10259.119123893752</c:v>
                </c:pt>
                <c:pt idx="5">
                  <c:v>10271.946165101428</c:v>
                </c:pt>
                <c:pt idx="6">
                  <c:v>10355.998736633132</c:v>
                </c:pt>
                <c:pt idx="7">
                  <c:v>10425.161627164969</c:v>
                </c:pt>
                <c:pt idx="8">
                  <c:v>10508.956368722649</c:v>
                </c:pt>
                <c:pt idx="9">
                  <c:v>10584.049348657032</c:v>
                </c:pt>
                <c:pt idx="10">
                  <c:v>10719.796829980472</c:v>
                </c:pt>
                <c:pt idx="11">
                  <c:v>10568.901837683145</c:v>
                </c:pt>
                <c:pt idx="12">
                  <c:v>10709.096886058493</c:v>
                </c:pt>
                <c:pt idx="13">
                  <c:v>10728.111846642734</c:v>
                </c:pt>
                <c:pt idx="14">
                  <c:v>10731.65700878556</c:v>
                </c:pt>
                <c:pt idx="15">
                  <c:v>10796.307874771985</c:v>
                </c:pt>
                <c:pt idx="16">
                  <c:v>10917.230132589068</c:v>
                </c:pt>
                <c:pt idx="17">
                  <c:v>11039.763827743798</c:v>
                </c:pt>
                <c:pt idx="18">
                  <c:v>11134.451885703978</c:v>
                </c:pt>
                <c:pt idx="19">
                  <c:v>11151.533121483042</c:v>
                </c:pt>
                <c:pt idx="20">
                  <c:v>11109.055633262649</c:v>
                </c:pt>
                <c:pt idx="21">
                  <c:v>11217.85988230062</c:v>
                </c:pt>
                <c:pt idx="22">
                  <c:v>11197.68468683327</c:v>
                </c:pt>
                <c:pt idx="23">
                  <c:v>11136.127780535129</c:v>
                </c:pt>
                <c:pt idx="24">
                  <c:v>11141.864497457154</c:v>
                </c:pt>
                <c:pt idx="25">
                  <c:v>11169.83904963872</c:v>
                </c:pt>
                <c:pt idx="26">
                  <c:v>11200.972019002073</c:v>
                </c:pt>
                <c:pt idx="27">
                  <c:v>11323.892459117838</c:v>
                </c:pt>
                <c:pt idx="28">
                  <c:v>11445.523749363485</c:v>
                </c:pt>
                <c:pt idx="29">
                  <c:v>11456.223693285465</c:v>
                </c:pt>
                <c:pt idx="30">
                  <c:v>11562.707472557226</c:v>
                </c:pt>
                <c:pt idx="31">
                  <c:v>11706.705513049425</c:v>
                </c:pt>
                <c:pt idx="32">
                  <c:v>11726.687336036255</c:v>
                </c:pt>
                <c:pt idx="33">
                  <c:v>11726.365048568727</c:v>
                </c:pt>
                <c:pt idx="34">
                  <c:v>11747.700478919181</c:v>
                </c:pt>
                <c:pt idx="35">
                  <c:v>11830.077155619731</c:v>
                </c:pt>
                <c:pt idx="36">
                  <c:v>11878.29136076215</c:v>
                </c:pt>
                <c:pt idx="37">
                  <c:v>11889.249134658154</c:v>
                </c:pt>
                <c:pt idx="38">
                  <c:v>11896.984033878862</c:v>
                </c:pt>
                <c:pt idx="39">
                  <c:v>11974.139653605434</c:v>
                </c:pt>
                <c:pt idx="40">
                  <c:v>12012.040659786908</c:v>
                </c:pt>
                <c:pt idx="41">
                  <c:v>12025.963478384185</c:v>
                </c:pt>
                <c:pt idx="42">
                  <c:v>12122.585261149541</c:v>
                </c:pt>
                <c:pt idx="43">
                  <c:v>12136.250249772793</c:v>
                </c:pt>
                <c:pt idx="44">
                  <c:v>12161.453129733603</c:v>
                </c:pt>
                <c:pt idx="45">
                  <c:v>12141.084561785736</c:v>
                </c:pt>
                <c:pt idx="46">
                  <c:v>12120.200333889821</c:v>
                </c:pt>
                <c:pt idx="47">
                  <c:v>12136.76590972084</c:v>
                </c:pt>
                <c:pt idx="48">
                  <c:v>12076.046950838276</c:v>
                </c:pt>
                <c:pt idx="49">
                  <c:v>12116.977459214526</c:v>
                </c:pt>
                <c:pt idx="50">
                  <c:v>12131.09365029232</c:v>
                </c:pt>
                <c:pt idx="51">
                  <c:v>12195.615601291733</c:v>
                </c:pt>
                <c:pt idx="52">
                  <c:v>12008.624412631094</c:v>
                </c:pt>
                <c:pt idx="53">
                  <c:v>11893.116584268508</c:v>
                </c:pt>
                <c:pt idx="54">
                  <c:v>11882.416640346528</c:v>
                </c:pt>
                <c:pt idx="55">
                  <c:v>11848.447541268915</c:v>
                </c:pt>
                <c:pt idx="56">
                  <c:v>12015.263534462203</c:v>
                </c:pt>
                <c:pt idx="57">
                  <c:v>12097.124551214707</c:v>
                </c:pt>
                <c:pt idx="58">
                  <c:v>12021.838198799805</c:v>
                </c:pt>
                <c:pt idx="59">
                  <c:v>11965.115604514607</c:v>
                </c:pt>
                <c:pt idx="60">
                  <c:v>12152.171250668751</c:v>
                </c:pt>
                <c:pt idx="61">
                  <c:v>12194.004163954085</c:v>
                </c:pt>
                <c:pt idx="62">
                  <c:v>12154.749550408987</c:v>
                </c:pt>
                <c:pt idx="63">
                  <c:v>12267.16341908329</c:v>
                </c:pt>
                <c:pt idx="64">
                  <c:v>12414.771079211816</c:v>
                </c:pt>
                <c:pt idx="65">
                  <c:v>12447.322113432301</c:v>
                </c:pt>
                <c:pt idx="66">
                  <c:v>12374.291773290108</c:v>
                </c:pt>
                <c:pt idx="67">
                  <c:v>12490.186346613731</c:v>
                </c:pt>
                <c:pt idx="68">
                  <c:v>12470.011151146382</c:v>
                </c:pt>
                <c:pt idx="69">
                  <c:v>12590.740036482948</c:v>
                </c:pt>
                <c:pt idx="70">
                  <c:v>12673.181170677004</c:v>
                </c:pt>
                <c:pt idx="71">
                  <c:v>12692.776248702799</c:v>
                </c:pt>
                <c:pt idx="72">
                  <c:v>12800.484720351171</c:v>
                </c:pt>
                <c:pt idx="73">
                  <c:v>12779.664949948763</c:v>
                </c:pt>
                <c:pt idx="74">
                  <c:v>12826.976750182101</c:v>
                </c:pt>
                <c:pt idx="75">
                  <c:v>12832.326722143091</c:v>
                </c:pt>
                <c:pt idx="76">
                  <c:v>12829.361677441819</c:v>
                </c:pt>
                <c:pt idx="77">
                  <c:v>12731.515202299852</c:v>
                </c:pt>
                <c:pt idx="78">
                  <c:v>12811.764781714708</c:v>
                </c:pt>
                <c:pt idx="79">
                  <c:v>12822.5936406237</c:v>
                </c:pt>
                <c:pt idx="80">
                  <c:v>12897.557705571069</c:v>
                </c:pt>
                <c:pt idx="81">
                  <c:v>12906.066094713848</c:v>
                </c:pt>
                <c:pt idx="82">
                  <c:v>12888.53365648024</c:v>
                </c:pt>
                <c:pt idx="83">
                  <c:v>12884.343919402358</c:v>
                </c:pt>
                <c:pt idx="84">
                  <c:v>13051.546657556681</c:v>
                </c:pt>
                <c:pt idx="85">
                  <c:v>13100.276522647147</c:v>
                </c:pt>
                <c:pt idx="86">
                  <c:v>13139.015476244198</c:v>
                </c:pt>
                <c:pt idx="87">
                  <c:v>13160.286449101148</c:v>
                </c:pt>
                <c:pt idx="88">
                  <c:v>13177.303227386705</c:v>
                </c:pt>
                <c:pt idx="89">
                  <c:v>13284.367124100016</c:v>
                </c:pt>
                <c:pt idx="90">
                  <c:v>13311.568186359509</c:v>
                </c:pt>
                <c:pt idx="91">
                  <c:v>13326.909069813915</c:v>
                </c:pt>
                <c:pt idx="92">
                  <c:v>13363.585383618774</c:v>
                </c:pt>
                <c:pt idx="93">
                  <c:v>13328.456049658056</c:v>
                </c:pt>
                <c:pt idx="94">
                  <c:v>13100.14760766013</c:v>
                </c:pt>
                <c:pt idx="95">
                  <c:v>13099.954235179612</c:v>
                </c:pt>
                <c:pt idx="96">
                  <c:v>13095.506668127704</c:v>
                </c:pt>
                <c:pt idx="97">
                  <c:v>13158.159351815446</c:v>
                </c:pt>
                <c:pt idx="98">
                  <c:v>13161.89788643879</c:v>
                </c:pt>
                <c:pt idx="99">
                  <c:v>13247.755267788658</c:v>
                </c:pt>
                <c:pt idx="100">
                  <c:v>13330.003029502197</c:v>
                </c:pt>
                <c:pt idx="101">
                  <c:v>13276.438852398785</c:v>
                </c:pt>
                <c:pt idx="102">
                  <c:v>13336.448778852788</c:v>
                </c:pt>
                <c:pt idx="103">
                  <c:v>13433.908509033718</c:v>
                </c:pt>
                <c:pt idx="104">
                  <c:v>13403.806859566457</c:v>
                </c:pt>
                <c:pt idx="105">
                  <c:v>13399.617122488571</c:v>
                </c:pt>
                <c:pt idx="106">
                  <c:v>13380.279874436799</c:v>
                </c:pt>
                <c:pt idx="107">
                  <c:v>13423.982055033804</c:v>
                </c:pt>
                <c:pt idx="108">
                  <c:v>13266.641313385882</c:v>
                </c:pt>
                <c:pt idx="109">
                  <c:v>13179.623697152909</c:v>
                </c:pt>
                <c:pt idx="110">
                  <c:v>13263.805183671624</c:v>
                </c:pt>
                <c:pt idx="111">
                  <c:v>13197.156135386515</c:v>
                </c:pt>
                <c:pt idx="112">
                  <c:v>13289.394808593466</c:v>
                </c:pt>
                <c:pt idx="113">
                  <c:v>13295.840557944057</c:v>
                </c:pt>
                <c:pt idx="114">
                  <c:v>13281.78882435977</c:v>
                </c:pt>
                <c:pt idx="115">
                  <c:v>13362.231776255143</c:v>
                </c:pt>
                <c:pt idx="116">
                  <c:v>13280.177387022122</c:v>
                </c:pt>
                <c:pt idx="117">
                  <c:v>13196.447102957947</c:v>
                </c:pt>
                <c:pt idx="118">
                  <c:v>13315.371178476349</c:v>
                </c:pt>
                <c:pt idx="119">
                  <c:v>13556.828949149478</c:v>
                </c:pt>
                <c:pt idx="120">
                  <c:v>13664.279590823826</c:v>
                </c:pt>
                <c:pt idx="121">
                  <c:v>13651.903752070692</c:v>
                </c:pt>
                <c:pt idx="122">
                  <c:v>13850.626204549408</c:v>
                </c:pt>
                <c:pt idx="123">
                  <c:v>13842.440102874158</c:v>
                </c:pt>
                <c:pt idx="124">
                  <c:v>14021.374104846554</c:v>
                </c:pt>
                <c:pt idx="125">
                  <c:v>14122.2500821833</c:v>
                </c:pt>
                <c:pt idx="126">
                  <c:v>14179.294963936027</c:v>
                </c:pt>
                <c:pt idx="127">
                  <c:v>14305.889481181628</c:v>
                </c:pt>
                <c:pt idx="128">
                  <c:v>14316.009307662056</c:v>
                </c:pt>
                <c:pt idx="129">
                  <c:v>14366.543982570689</c:v>
                </c:pt>
                <c:pt idx="130">
                  <c:v>14378.146331401751</c:v>
                </c:pt>
                <c:pt idx="131">
                  <c:v>14417.981062388406</c:v>
                </c:pt>
                <c:pt idx="132">
                  <c:v>14518.728124738138</c:v>
                </c:pt>
                <c:pt idx="133">
                  <c:v>14669.236372074434</c:v>
                </c:pt>
                <c:pt idx="134">
                  <c:v>14824.450016436658</c:v>
                </c:pt>
                <c:pt idx="135">
                  <c:v>14918.557956955281</c:v>
                </c:pt>
                <c:pt idx="136">
                  <c:v>14936.799427617452</c:v>
                </c:pt>
                <c:pt idx="137">
                  <c:v>14923.134438994201</c:v>
                </c:pt>
                <c:pt idx="138">
                  <c:v>14949.75538381214</c:v>
                </c:pt>
                <c:pt idx="139">
                  <c:v>14955.621015721177</c:v>
                </c:pt>
                <c:pt idx="140">
                  <c:v>14939.635557331712</c:v>
                </c:pt>
              </c:numCache>
            </c:numRef>
          </c:val>
          <c:smooth val="0"/>
          <c:extLst>
            <c:ext xmlns:c16="http://schemas.microsoft.com/office/drawing/2014/chart" uri="{C3380CC4-5D6E-409C-BE32-E72D297353CC}">
              <c16:uniqueId val="{00000002-E629-4DFF-B97C-8BAEF6E3F1A3}"/>
            </c:ext>
          </c:extLst>
        </c:ser>
        <c:dLbls>
          <c:showLegendKey val="0"/>
          <c:showVal val="0"/>
          <c:showCatName val="0"/>
          <c:showSerName val="0"/>
          <c:showPercent val="0"/>
          <c:showBubbleSize val="0"/>
        </c:dLbls>
        <c:smooth val="0"/>
        <c:axId val="266366792"/>
        <c:axId val="266368360"/>
      </c:lineChart>
      <c:dateAx>
        <c:axId val="266366792"/>
        <c:scaling>
          <c:orientation val="minMax"/>
        </c:scaling>
        <c:delete val="0"/>
        <c:axPos val="b"/>
        <c:numFmt formatCode="mmm\-yy" sourceLinked="0"/>
        <c:majorTickMark val="cross"/>
        <c:minorTickMark val="none"/>
        <c:tickLblPos val="low"/>
        <c:spPr>
          <a:noFill/>
          <a:ln w="3175" cap="flat" cmpd="sng" algn="ctr">
            <a:solidFill>
              <a:schemeClr val="tx1"/>
            </a:solidFill>
            <a:round/>
          </a:ln>
          <a:effectLst/>
        </c:spPr>
        <c:txPr>
          <a:bodyPr rot="-60000000" spcFirstLastPara="1" vertOverflow="ellipsis" vert="horz" wrap="square" anchor="ctr" anchorCtr="1"/>
          <a:lstStyle/>
          <a:p>
            <a:pPr>
              <a:defRPr sz="600" b="0" i="0" u="none" strike="noStrike" kern="1200" baseline="0">
                <a:solidFill>
                  <a:schemeClr val="tx1"/>
                </a:solidFill>
                <a:latin typeface="Trade Gothic LT Std" panose="00000500000000000000" pitchFamily="50" charset="0"/>
                <a:ea typeface="+mn-ea"/>
                <a:cs typeface="+mn-cs"/>
              </a:defRPr>
            </a:pPr>
            <a:endParaRPr lang="en-US"/>
          </a:p>
        </c:txPr>
        <c:crossAx val="266368360"/>
        <c:crosses val="autoZero"/>
        <c:auto val="0"/>
        <c:lblOffset val="100"/>
        <c:baseTimeUnit val="days"/>
        <c:majorUnit val="12"/>
        <c:majorTimeUnit val="months"/>
        <c:minorUnit val="1"/>
        <c:minorTimeUnit val="months"/>
      </c:dateAx>
      <c:valAx>
        <c:axId val="266368360"/>
        <c:scaling>
          <c:orientation val="minMax"/>
          <c:max val="55000"/>
          <c:min val="5000"/>
        </c:scaling>
        <c:delete val="0"/>
        <c:axPos val="l"/>
        <c:majorGridlines>
          <c:spPr>
            <a:ln w="3175" cap="flat" cmpd="sng" algn="ctr">
              <a:solidFill>
                <a:srgbClr val="F2F2F2"/>
              </a:solidFill>
              <a:round/>
            </a:ln>
            <a:effectLst/>
          </c:spPr>
        </c:majorGridlines>
        <c:numFmt formatCode="&quot;$&quot;#,##0" sourceLinked="0"/>
        <c:majorTickMark val="out"/>
        <c:minorTickMark val="none"/>
        <c:tickLblPos val="nextTo"/>
        <c:spPr>
          <a:noFill/>
          <a:ln w="3175">
            <a:solidFill>
              <a:schemeClr val="tx1"/>
            </a:solidFill>
          </a:ln>
          <a:effectLst/>
        </c:spPr>
        <c:txPr>
          <a:bodyPr rot="-60000000" spcFirstLastPara="1" vertOverflow="ellipsis" vert="horz" wrap="square" anchor="ctr" anchorCtr="1"/>
          <a:lstStyle/>
          <a:p>
            <a:pPr>
              <a:defRPr sz="650" b="0" i="0" u="none" strike="noStrike" kern="1200" baseline="0">
                <a:solidFill>
                  <a:schemeClr val="tx1"/>
                </a:solidFill>
                <a:latin typeface="Trade Gothic LT Std" panose="00000500000000000000" pitchFamily="50" charset="0"/>
                <a:ea typeface="+mn-ea"/>
                <a:cs typeface="+mn-cs"/>
              </a:defRPr>
            </a:pPr>
            <a:endParaRPr lang="en-US"/>
          </a:p>
        </c:txPr>
        <c:crossAx val="266366792"/>
        <c:crosses val="autoZero"/>
        <c:crossBetween val="midCat"/>
        <c:majorUnit val="5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600">
          <a:solidFill>
            <a:schemeClr val="tx1"/>
          </a:solidFill>
          <a:latin typeface="Trade Gothic LT Std" panose="00000500000000000000" pitchFamily="50"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676328061767043"/>
          <c:y val="0.11014802252789817"/>
          <c:w val="0.66676673290281763"/>
          <c:h val="0.80629357452421335"/>
        </c:manualLayout>
      </c:layout>
      <c:barChart>
        <c:barDir val="col"/>
        <c:grouping val="clustered"/>
        <c:varyColors val="0"/>
        <c:ser>
          <c:idx val="0"/>
          <c:order val="0"/>
          <c:tx>
            <c:v>RFXIX</c:v>
          </c:tx>
          <c:spPr>
            <a:solidFill>
              <a:srgbClr val="08DA94"/>
            </a:solidFill>
            <a:ln>
              <a:noFill/>
            </a:ln>
            <a:effectLst/>
          </c:spPr>
          <c:invertIfNegative val="0"/>
          <c:cat>
            <c:strRef>
              <c:f>'[2]RFX - FACT SHEET'!$D$12:$H$12</c:f>
              <c:strCache>
                <c:ptCount val="5"/>
                <c:pt idx="0">
                  <c:v>1 Year</c:v>
                </c:pt>
                <c:pt idx="1">
                  <c:v>3 Years</c:v>
                </c:pt>
                <c:pt idx="2">
                  <c:v>5 Years</c:v>
                </c:pt>
                <c:pt idx="3">
                  <c:v>10 Years</c:v>
                </c:pt>
                <c:pt idx="4">
                  <c:v>Inception*</c:v>
                </c:pt>
              </c:strCache>
            </c:strRef>
          </c:cat>
          <c:val>
            <c:numRef>
              <c:f>'[2]RFX Return Data'!$T$23:$T$27</c:f>
              <c:numCache>
                <c:formatCode>General</c:formatCode>
                <c:ptCount val="5"/>
                <c:pt idx="0">
                  <c:v>2.8313849811769431E-2</c:v>
                </c:pt>
                <c:pt idx="1">
                  <c:v>7.3500464014898625E-2</c:v>
                </c:pt>
                <c:pt idx="2">
                  <c:v>8.3450811765578337E-2</c:v>
                </c:pt>
                <c:pt idx="3">
                  <c:v>0.10785869781632851</c:v>
                </c:pt>
                <c:pt idx="4">
                  <c:v>0.14818889405776114</c:v>
                </c:pt>
              </c:numCache>
            </c:numRef>
          </c:val>
          <c:extLst>
            <c:ext xmlns:c16="http://schemas.microsoft.com/office/drawing/2014/chart" uri="{C3380CC4-5D6E-409C-BE32-E72D297353CC}">
              <c16:uniqueId val="{00000000-7CFB-4717-BCF6-3BC9604A97AD}"/>
            </c:ext>
          </c:extLst>
        </c:ser>
        <c:ser>
          <c:idx val="1"/>
          <c:order val="1"/>
          <c:tx>
            <c:v>Agg</c:v>
          </c:tx>
          <c:spPr>
            <a:solidFill>
              <a:srgbClr val="A5A5A5"/>
            </a:solidFill>
            <a:ln>
              <a:noFill/>
            </a:ln>
            <a:effectLst/>
          </c:spPr>
          <c:invertIfNegative val="0"/>
          <c:cat>
            <c:strRef>
              <c:f>'[2]RFX - FACT SHEET'!$D$12:$H$12</c:f>
              <c:strCache>
                <c:ptCount val="5"/>
                <c:pt idx="0">
                  <c:v>1 Year</c:v>
                </c:pt>
                <c:pt idx="1">
                  <c:v>3 Years</c:v>
                </c:pt>
                <c:pt idx="2">
                  <c:v>5 Years</c:v>
                </c:pt>
                <c:pt idx="3">
                  <c:v>10 Years</c:v>
                </c:pt>
                <c:pt idx="4">
                  <c:v>Inception*</c:v>
                </c:pt>
              </c:strCache>
            </c:strRef>
          </c:cat>
          <c:val>
            <c:numRef>
              <c:f>'[2]RFX Return Data'!$U$23:$U$27</c:f>
              <c:numCache>
                <c:formatCode>General</c:formatCode>
                <c:ptCount val="5"/>
                <c:pt idx="0">
                  <c:v>7.5065168539325766E-2</c:v>
                </c:pt>
                <c:pt idx="1">
                  <c:v>5.3400569261567332E-2</c:v>
                </c:pt>
                <c:pt idx="2">
                  <c:v>4.4356484869636725E-2</c:v>
                </c:pt>
                <c:pt idx="3">
                  <c:v>3.8395927286586362E-2</c:v>
                </c:pt>
                <c:pt idx="4">
                  <c:v>4.3429645204489553E-2</c:v>
                </c:pt>
              </c:numCache>
            </c:numRef>
          </c:val>
          <c:extLst>
            <c:ext xmlns:c16="http://schemas.microsoft.com/office/drawing/2014/chart" uri="{C3380CC4-5D6E-409C-BE32-E72D297353CC}">
              <c16:uniqueId val="{00000001-7CFB-4717-BCF6-3BC9604A97AD}"/>
            </c:ext>
          </c:extLst>
        </c:ser>
        <c:ser>
          <c:idx val="2"/>
          <c:order val="2"/>
          <c:tx>
            <c:v>MBS Index</c:v>
          </c:tx>
          <c:spPr>
            <a:solidFill>
              <a:srgbClr val="025C78"/>
            </a:solidFill>
            <a:ln>
              <a:noFill/>
            </a:ln>
            <a:effectLst/>
          </c:spPr>
          <c:invertIfNegative val="0"/>
          <c:cat>
            <c:strRef>
              <c:f>'[2]RFX - FACT SHEET'!$D$12:$H$12</c:f>
              <c:strCache>
                <c:ptCount val="5"/>
                <c:pt idx="0">
                  <c:v>1 Year</c:v>
                </c:pt>
                <c:pt idx="1">
                  <c:v>3 Years</c:v>
                </c:pt>
                <c:pt idx="2">
                  <c:v>5 Years</c:v>
                </c:pt>
                <c:pt idx="3">
                  <c:v>10 Years</c:v>
                </c:pt>
                <c:pt idx="4">
                  <c:v>Inception*</c:v>
                </c:pt>
              </c:strCache>
            </c:strRef>
          </c:cat>
          <c:val>
            <c:numRef>
              <c:f>'[2]RFX Return Data'!$V$23:$V$27</c:f>
              <c:numCache>
                <c:formatCode>General</c:formatCode>
                <c:ptCount val="5"/>
                <c:pt idx="0">
                  <c:v>3.872014735204421E-2</c:v>
                </c:pt>
                <c:pt idx="1">
                  <c:v>3.7147554715385445E-2</c:v>
                </c:pt>
                <c:pt idx="2">
                  <c:v>3.0547797531329968E-2</c:v>
                </c:pt>
                <c:pt idx="3">
                  <c:v>3.0070334899496398E-2</c:v>
                </c:pt>
                <c:pt idx="4">
                  <c:v>3.4472936707435453E-2</c:v>
                </c:pt>
              </c:numCache>
            </c:numRef>
          </c:val>
          <c:extLst>
            <c:ext xmlns:c16="http://schemas.microsoft.com/office/drawing/2014/chart" uri="{C3380CC4-5D6E-409C-BE32-E72D297353CC}">
              <c16:uniqueId val="{00000002-7CFB-4717-BCF6-3BC9604A97AD}"/>
            </c:ext>
          </c:extLst>
        </c:ser>
        <c:dLbls>
          <c:showLegendKey val="0"/>
          <c:showVal val="0"/>
          <c:showCatName val="0"/>
          <c:showSerName val="0"/>
          <c:showPercent val="0"/>
          <c:showBubbleSize val="0"/>
        </c:dLbls>
        <c:gapWidth val="298"/>
        <c:overlap val="-10"/>
        <c:axId val="818702696"/>
        <c:axId val="818703024"/>
      </c:barChart>
      <c:catAx>
        <c:axId val="818702696"/>
        <c:scaling>
          <c:orientation val="minMax"/>
        </c:scaling>
        <c:delete val="0"/>
        <c:axPos val="b"/>
        <c:numFmt formatCode="General" sourceLinked="1"/>
        <c:majorTickMark val="out"/>
        <c:minorTickMark val="none"/>
        <c:tickLblPos val="nextTo"/>
        <c:spPr>
          <a:noFill/>
          <a:ln w="9525" cap="flat" cmpd="sng" algn="ctr">
            <a:solidFill>
              <a:schemeClr val="bg1">
                <a:lumMod val="75000"/>
              </a:schemeClr>
            </a:solidFill>
            <a:round/>
          </a:ln>
          <a:effectLst/>
        </c:spPr>
        <c:txPr>
          <a:bodyPr rot="-60000000" spcFirstLastPara="1" vertOverflow="ellipsis" vert="horz" wrap="square" anchor="ctr" anchorCtr="1"/>
          <a:lstStyle/>
          <a:p>
            <a:pPr>
              <a:defRPr sz="100" b="0" i="0" u="none" strike="noStrike" kern="1200" baseline="0">
                <a:noFill/>
                <a:latin typeface="+mn-lt"/>
                <a:ea typeface="+mn-ea"/>
                <a:cs typeface="+mn-cs"/>
              </a:defRPr>
            </a:pPr>
            <a:endParaRPr lang="en-US"/>
          </a:p>
        </c:txPr>
        <c:crossAx val="818703024"/>
        <c:crosses val="autoZero"/>
        <c:auto val="1"/>
        <c:lblAlgn val="ctr"/>
        <c:lblOffset val="100"/>
        <c:noMultiLvlLbl val="0"/>
      </c:catAx>
      <c:valAx>
        <c:axId val="818703024"/>
        <c:scaling>
          <c:orientation val="minMax"/>
          <c:max val="0.2"/>
        </c:scaling>
        <c:delete val="0"/>
        <c:axPos val="l"/>
        <c:numFmt formatCode="0%" sourceLinked="0"/>
        <c:majorTickMark val="cross"/>
        <c:minorTickMark val="none"/>
        <c:tickLblPos val="nextTo"/>
        <c:spPr>
          <a:noFill/>
          <a:ln>
            <a:solidFill>
              <a:schemeClr val="bg1">
                <a:lumMod val="75000"/>
              </a:schemeClr>
            </a:solidFill>
          </a:ln>
          <a:effectLst/>
        </c:spPr>
        <c:txPr>
          <a:bodyPr rot="-60000000" spcFirstLastPara="1" vertOverflow="ellipsis" vert="horz" wrap="square" anchor="b" anchorCtr="1"/>
          <a:lstStyle/>
          <a:p>
            <a:pPr>
              <a:defRPr sz="500" b="1" i="0" u="none" strike="noStrike" kern="1200" baseline="0">
                <a:solidFill>
                  <a:sysClr val="windowText" lastClr="000000"/>
                </a:solidFill>
                <a:latin typeface="Trade Gothic LT Std" panose="00000500000000000000" pitchFamily="50" charset="0"/>
                <a:ea typeface="+mn-ea"/>
                <a:cs typeface="+mn-cs"/>
              </a:defRPr>
            </a:pPr>
            <a:endParaRPr lang="en-US"/>
          </a:p>
        </c:txPr>
        <c:crossAx val="818702696"/>
        <c:crosses val="autoZero"/>
        <c:crossBetween val="between"/>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096153846153844E-2"/>
          <c:y val="3.1833008790348269E-2"/>
          <c:w val="0.88166761633428303"/>
          <c:h val="0.86779545454545459"/>
        </c:manualLayout>
      </c:layout>
      <c:lineChart>
        <c:grouping val="standard"/>
        <c:varyColors val="0"/>
        <c:ser>
          <c:idx val="0"/>
          <c:order val="0"/>
          <c:tx>
            <c:v>RFXIX</c:v>
          </c:tx>
          <c:spPr>
            <a:ln w="19050" cap="rnd">
              <a:solidFill>
                <a:srgbClr val="08DA94"/>
              </a:solidFill>
              <a:round/>
            </a:ln>
            <a:effectLst/>
          </c:spPr>
          <c:marker>
            <c:symbol val="none"/>
          </c:marker>
          <c:cat>
            <c:numRef>
              <c:f>'[2]RFX Return Data'!$A$3:$A$146</c:f>
              <c:numCache>
                <c:formatCode>General</c:formatCode>
                <c:ptCount val="144"/>
                <c:pt idx="0">
                  <c:v>39845</c:v>
                </c:pt>
                <c:pt idx="1">
                  <c:v>39872</c:v>
                </c:pt>
                <c:pt idx="2">
                  <c:v>39903</c:v>
                </c:pt>
                <c:pt idx="3">
                  <c:v>39933</c:v>
                </c:pt>
                <c:pt idx="4">
                  <c:v>39964</c:v>
                </c:pt>
                <c:pt idx="5">
                  <c:v>39994</c:v>
                </c:pt>
                <c:pt idx="6">
                  <c:v>40025</c:v>
                </c:pt>
                <c:pt idx="7">
                  <c:v>40056</c:v>
                </c:pt>
                <c:pt idx="8">
                  <c:v>40086</c:v>
                </c:pt>
                <c:pt idx="9">
                  <c:v>40117</c:v>
                </c:pt>
                <c:pt idx="10">
                  <c:v>40147</c:v>
                </c:pt>
                <c:pt idx="11">
                  <c:v>40178</c:v>
                </c:pt>
                <c:pt idx="12">
                  <c:v>40209</c:v>
                </c:pt>
                <c:pt idx="13">
                  <c:v>40237</c:v>
                </c:pt>
                <c:pt idx="14">
                  <c:v>40268</c:v>
                </c:pt>
                <c:pt idx="15">
                  <c:v>40298</c:v>
                </c:pt>
                <c:pt idx="16">
                  <c:v>40329</c:v>
                </c:pt>
                <c:pt idx="17">
                  <c:v>40359</c:v>
                </c:pt>
                <c:pt idx="18">
                  <c:v>40390</c:v>
                </c:pt>
                <c:pt idx="19">
                  <c:v>40421</c:v>
                </c:pt>
                <c:pt idx="20">
                  <c:v>40451</c:v>
                </c:pt>
                <c:pt idx="21">
                  <c:v>40482</c:v>
                </c:pt>
                <c:pt idx="22">
                  <c:v>40512</c:v>
                </c:pt>
                <c:pt idx="23">
                  <c:v>40543</c:v>
                </c:pt>
                <c:pt idx="24">
                  <c:v>40574</c:v>
                </c:pt>
                <c:pt idx="25">
                  <c:v>40602</c:v>
                </c:pt>
                <c:pt idx="26">
                  <c:v>40633</c:v>
                </c:pt>
                <c:pt idx="27">
                  <c:v>40663</c:v>
                </c:pt>
                <c:pt idx="28">
                  <c:v>40694</c:v>
                </c:pt>
                <c:pt idx="29">
                  <c:v>40724</c:v>
                </c:pt>
                <c:pt idx="30">
                  <c:v>40755</c:v>
                </c:pt>
                <c:pt idx="31">
                  <c:v>40786</c:v>
                </c:pt>
                <c:pt idx="32">
                  <c:v>40816</c:v>
                </c:pt>
                <c:pt idx="33">
                  <c:v>40847</c:v>
                </c:pt>
                <c:pt idx="34">
                  <c:v>40877</c:v>
                </c:pt>
                <c:pt idx="35">
                  <c:v>40908</c:v>
                </c:pt>
                <c:pt idx="36">
                  <c:v>40939</c:v>
                </c:pt>
                <c:pt idx="37">
                  <c:v>40968</c:v>
                </c:pt>
                <c:pt idx="38">
                  <c:v>40999</c:v>
                </c:pt>
                <c:pt idx="39">
                  <c:v>41029</c:v>
                </c:pt>
                <c:pt idx="40">
                  <c:v>41060</c:v>
                </c:pt>
                <c:pt idx="41">
                  <c:v>41090</c:v>
                </c:pt>
                <c:pt idx="42">
                  <c:v>41121</c:v>
                </c:pt>
                <c:pt idx="43">
                  <c:v>41152</c:v>
                </c:pt>
                <c:pt idx="44">
                  <c:v>41182</c:v>
                </c:pt>
                <c:pt idx="45">
                  <c:v>41213</c:v>
                </c:pt>
                <c:pt idx="46">
                  <c:v>41243</c:v>
                </c:pt>
                <c:pt idx="47">
                  <c:v>41274</c:v>
                </c:pt>
                <c:pt idx="48">
                  <c:v>41305</c:v>
                </c:pt>
                <c:pt idx="49">
                  <c:v>41333</c:v>
                </c:pt>
                <c:pt idx="50">
                  <c:v>41364</c:v>
                </c:pt>
                <c:pt idx="51">
                  <c:v>41394</c:v>
                </c:pt>
                <c:pt idx="52">
                  <c:v>41425</c:v>
                </c:pt>
                <c:pt idx="53">
                  <c:v>41455</c:v>
                </c:pt>
                <c:pt idx="54">
                  <c:v>41486</c:v>
                </c:pt>
                <c:pt idx="55">
                  <c:v>41517</c:v>
                </c:pt>
                <c:pt idx="56">
                  <c:v>41547</c:v>
                </c:pt>
                <c:pt idx="57">
                  <c:v>41578</c:v>
                </c:pt>
                <c:pt idx="58">
                  <c:v>41608</c:v>
                </c:pt>
                <c:pt idx="59">
                  <c:v>41639</c:v>
                </c:pt>
                <c:pt idx="60">
                  <c:v>41670</c:v>
                </c:pt>
                <c:pt idx="61">
                  <c:v>41698</c:v>
                </c:pt>
                <c:pt idx="62">
                  <c:v>41729</c:v>
                </c:pt>
                <c:pt idx="63">
                  <c:v>41759</c:v>
                </c:pt>
                <c:pt idx="64">
                  <c:v>41790</c:v>
                </c:pt>
                <c:pt idx="65">
                  <c:v>41820</c:v>
                </c:pt>
                <c:pt idx="66">
                  <c:v>41851</c:v>
                </c:pt>
                <c:pt idx="67">
                  <c:v>41882</c:v>
                </c:pt>
                <c:pt idx="68">
                  <c:v>41912</c:v>
                </c:pt>
                <c:pt idx="69">
                  <c:v>41943</c:v>
                </c:pt>
                <c:pt idx="70">
                  <c:v>41973</c:v>
                </c:pt>
                <c:pt idx="71">
                  <c:v>42004</c:v>
                </c:pt>
                <c:pt idx="72">
                  <c:v>42035</c:v>
                </c:pt>
                <c:pt idx="73">
                  <c:v>42063</c:v>
                </c:pt>
                <c:pt idx="74">
                  <c:v>42094</c:v>
                </c:pt>
                <c:pt idx="75">
                  <c:v>42124</c:v>
                </c:pt>
                <c:pt idx="76">
                  <c:v>42155</c:v>
                </c:pt>
                <c:pt idx="77">
                  <c:v>42185</c:v>
                </c:pt>
                <c:pt idx="78">
                  <c:v>42216</c:v>
                </c:pt>
                <c:pt idx="79">
                  <c:v>42247</c:v>
                </c:pt>
                <c:pt idx="80">
                  <c:v>42277</c:v>
                </c:pt>
                <c:pt idx="81">
                  <c:v>42308</c:v>
                </c:pt>
                <c:pt idx="82">
                  <c:v>42338</c:v>
                </c:pt>
                <c:pt idx="83">
                  <c:v>42369</c:v>
                </c:pt>
                <c:pt idx="84">
                  <c:v>42400</c:v>
                </c:pt>
                <c:pt idx="85">
                  <c:v>42429</c:v>
                </c:pt>
                <c:pt idx="86">
                  <c:v>42460</c:v>
                </c:pt>
                <c:pt idx="87">
                  <c:v>42490</c:v>
                </c:pt>
                <c:pt idx="88">
                  <c:v>42521</c:v>
                </c:pt>
                <c:pt idx="89">
                  <c:v>42551</c:v>
                </c:pt>
                <c:pt idx="90">
                  <c:v>42582</c:v>
                </c:pt>
                <c:pt idx="91">
                  <c:v>42613</c:v>
                </c:pt>
                <c:pt idx="92">
                  <c:v>42643</c:v>
                </c:pt>
                <c:pt idx="93">
                  <c:v>42674</c:v>
                </c:pt>
                <c:pt idx="94">
                  <c:v>42704</c:v>
                </c:pt>
                <c:pt idx="95">
                  <c:v>42735</c:v>
                </c:pt>
                <c:pt idx="96">
                  <c:v>42766</c:v>
                </c:pt>
                <c:pt idx="97">
                  <c:v>42794</c:v>
                </c:pt>
                <c:pt idx="98">
                  <c:v>42825</c:v>
                </c:pt>
                <c:pt idx="99">
                  <c:v>42855</c:v>
                </c:pt>
                <c:pt idx="100">
                  <c:v>42886</c:v>
                </c:pt>
                <c:pt idx="101">
                  <c:v>42916</c:v>
                </c:pt>
                <c:pt idx="102">
                  <c:v>42947</c:v>
                </c:pt>
                <c:pt idx="103">
                  <c:v>42978</c:v>
                </c:pt>
                <c:pt idx="104">
                  <c:v>43008</c:v>
                </c:pt>
                <c:pt idx="105">
                  <c:v>43039</c:v>
                </c:pt>
                <c:pt idx="106">
                  <c:v>43069</c:v>
                </c:pt>
                <c:pt idx="107">
                  <c:v>43100</c:v>
                </c:pt>
                <c:pt idx="108">
                  <c:v>43131</c:v>
                </c:pt>
                <c:pt idx="109">
                  <c:v>43159</c:v>
                </c:pt>
                <c:pt idx="110">
                  <c:v>43190</c:v>
                </c:pt>
                <c:pt idx="111">
                  <c:v>43220</c:v>
                </c:pt>
                <c:pt idx="112">
                  <c:v>43251</c:v>
                </c:pt>
                <c:pt idx="113">
                  <c:v>43281</c:v>
                </c:pt>
                <c:pt idx="114">
                  <c:v>43312</c:v>
                </c:pt>
                <c:pt idx="115">
                  <c:v>43343</c:v>
                </c:pt>
                <c:pt idx="116">
                  <c:v>43373</c:v>
                </c:pt>
                <c:pt idx="117">
                  <c:v>43404</c:v>
                </c:pt>
                <c:pt idx="118">
                  <c:v>43434</c:v>
                </c:pt>
                <c:pt idx="119">
                  <c:v>43465</c:v>
                </c:pt>
                <c:pt idx="120">
                  <c:v>43496</c:v>
                </c:pt>
                <c:pt idx="121">
                  <c:v>43524</c:v>
                </c:pt>
                <c:pt idx="122">
                  <c:v>43555</c:v>
                </c:pt>
                <c:pt idx="123">
                  <c:v>43585</c:v>
                </c:pt>
                <c:pt idx="124">
                  <c:v>43616</c:v>
                </c:pt>
                <c:pt idx="125">
                  <c:v>43646</c:v>
                </c:pt>
                <c:pt idx="126">
                  <c:v>43677</c:v>
                </c:pt>
                <c:pt idx="127">
                  <c:v>43708</c:v>
                </c:pt>
                <c:pt idx="128">
                  <c:v>43738</c:v>
                </c:pt>
                <c:pt idx="129">
                  <c:v>43769</c:v>
                </c:pt>
                <c:pt idx="130">
                  <c:v>43799</c:v>
                </c:pt>
                <c:pt idx="131">
                  <c:v>43830</c:v>
                </c:pt>
                <c:pt idx="132">
                  <c:v>43861</c:v>
                </c:pt>
                <c:pt idx="133">
                  <c:v>43890</c:v>
                </c:pt>
                <c:pt idx="134">
                  <c:v>43921</c:v>
                </c:pt>
                <c:pt idx="135">
                  <c:v>43951</c:v>
                </c:pt>
                <c:pt idx="136">
                  <c:v>43982</c:v>
                </c:pt>
                <c:pt idx="137">
                  <c:v>44012</c:v>
                </c:pt>
                <c:pt idx="138">
                  <c:v>44043</c:v>
                </c:pt>
                <c:pt idx="139">
                  <c:v>44074</c:v>
                </c:pt>
                <c:pt idx="140">
                  <c:v>44104</c:v>
                </c:pt>
                <c:pt idx="141">
                  <c:v>44135</c:v>
                </c:pt>
                <c:pt idx="142">
                  <c:v>44165</c:v>
                </c:pt>
                <c:pt idx="143">
                  <c:v>44196</c:v>
                </c:pt>
              </c:numCache>
            </c:numRef>
          </c:cat>
          <c:val>
            <c:numRef>
              <c:f>'[2]RFX Return Data'!$H$3:$H$146</c:f>
              <c:numCache>
                <c:formatCode>General</c:formatCode>
                <c:ptCount val="144"/>
                <c:pt idx="0">
                  <c:v>10000</c:v>
                </c:pt>
                <c:pt idx="1">
                  <c:v>9859.1061037513919</c:v>
                </c:pt>
                <c:pt idx="2">
                  <c:v>9732.0787421072164</c:v>
                </c:pt>
                <c:pt idx="3">
                  <c:v>10233.997771449795</c:v>
                </c:pt>
                <c:pt idx="4">
                  <c:v>10779.249721431224</c:v>
                </c:pt>
                <c:pt idx="5">
                  <c:v>11463.909867525072</c:v>
                </c:pt>
                <c:pt idx="6">
                  <c:v>12074.780240188191</c:v>
                </c:pt>
                <c:pt idx="7">
                  <c:v>12630.927324501672</c:v>
                </c:pt>
                <c:pt idx="8">
                  <c:v>13183.112541785316</c:v>
                </c:pt>
                <c:pt idx="9">
                  <c:v>13969.790763897487</c:v>
                </c:pt>
                <c:pt idx="10">
                  <c:v>13846.477652593783</c:v>
                </c:pt>
                <c:pt idx="11">
                  <c:v>14702.983781106846</c:v>
                </c:pt>
                <c:pt idx="12">
                  <c:v>15369.320292187693</c:v>
                </c:pt>
                <c:pt idx="13">
                  <c:v>15493.623870248854</c:v>
                </c:pt>
                <c:pt idx="14">
                  <c:v>15694.688622013122</c:v>
                </c:pt>
                <c:pt idx="15">
                  <c:v>16612.356072799303</c:v>
                </c:pt>
                <c:pt idx="16">
                  <c:v>15743.716726507364</c:v>
                </c:pt>
                <c:pt idx="17">
                  <c:v>16401.881886839168</c:v>
                </c:pt>
                <c:pt idx="18">
                  <c:v>16700.259997523826</c:v>
                </c:pt>
                <c:pt idx="19">
                  <c:v>17346.787173455483</c:v>
                </c:pt>
                <c:pt idx="20">
                  <c:v>17748.669060294658</c:v>
                </c:pt>
                <c:pt idx="21">
                  <c:v>17738.269159341333</c:v>
                </c:pt>
                <c:pt idx="22">
                  <c:v>18240.931038752005</c:v>
                </c:pt>
                <c:pt idx="23">
                  <c:v>18634.393958152774</c:v>
                </c:pt>
                <c:pt idx="24">
                  <c:v>19803.639965333656</c:v>
                </c:pt>
                <c:pt idx="25">
                  <c:v>19692.707688498198</c:v>
                </c:pt>
                <c:pt idx="26">
                  <c:v>19718.459824192145</c:v>
                </c:pt>
                <c:pt idx="27">
                  <c:v>19808.344682431591</c:v>
                </c:pt>
                <c:pt idx="28">
                  <c:v>19719.202674260239</c:v>
                </c:pt>
                <c:pt idx="29">
                  <c:v>19445.833849201434</c:v>
                </c:pt>
                <c:pt idx="30">
                  <c:v>19593.41339606289</c:v>
                </c:pt>
                <c:pt idx="31">
                  <c:v>19184.350625232135</c:v>
                </c:pt>
                <c:pt idx="32">
                  <c:v>18818.373158350867</c:v>
                </c:pt>
                <c:pt idx="33">
                  <c:v>18458.833725393088</c:v>
                </c:pt>
                <c:pt idx="34">
                  <c:v>18362.015599851424</c:v>
                </c:pt>
                <c:pt idx="35">
                  <c:v>19320.292187693445</c:v>
                </c:pt>
                <c:pt idx="36">
                  <c:v>19720.193141017699</c:v>
                </c:pt>
                <c:pt idx="37">
                  <c:v>20098.056208988477</c:v>
                </c:pt>
                <c:pt idx="38">
                  <c:v>20806.982790640082</c:v>
                </c:pt>
                <c:pt idx="39">
                  <c:v>20807.230407329447</c:v>
                </c:pt>
                <c:pt idx="40">
                  <c:v>20884.734431100649</c:v>
                </c:pt>
                <c:pt idx="41">
                  <c:v>21055.837563451765</c:v>
                </c:pt>
                <c:pt idx="42">
                  <c:v>22013.866534604425</c:v>
                </c:pt>
                <c:pt idx="43">
                  <c:v>22233.007304692328</c:v>
                </c:pt>
                <c:pt idx="44">
                  <c:v>23212.331311130361</c:v>
                </c:pt>
                <c:pt idx="45">
                  <c:v>23455.243283397296</c:v>
                </c:pt>
                <c:pt idx="46">
                  <c:v>24135.941562461299</c:v>
                </c:pt>
                <c:pt idx="47">
                  <c:v>25521.852172836439</c:v>
                </c:pt>
                <c:pt idx="48">
                  <c:v>27756.840411043693</c:v>
                </c:pt>
                <c:pt idx="49">
                  <c:v>28436.795840039606</c:v>
                </c:pt>
                <c:pt idx="50">
                  <c:v>28727.250216664594</c:v>
                </c:pt>
                <c:pt idx="51">
                  <c:v>29152.655688993429</c:v>
                </c:pt>
                <c:pt idx="52">
                  <c:v>29885.353472824059</c:v>
                </c:pt>
                <c:pt idx="53">
                  <c:v>28999.380958276579</c:v>
                </c:pt>
                <c:pt idx="54">
                  <c:v>28841.401510461801</c:v>
                </c:pt>
                <c:pt idx="55">
                  <c:v>28959.019437910112</c:v>
                </c:pt>
                <c:pt idx="56">
                  <c:v>29383.434443481485</c:v>
                </c:pt>
                <c:pt idx="57">
                  <c:v>29960.876563080346</c:v>
                </c:pt>
                <c:pt idx="58">
                  <c:v>30215.921753126157</c:v>
                </c:pt>
                <c:pt idx="59">
                  <c:v>30363.253683298251</c:v>
                </c:pt>
                <c:pt idx="60">
                  <c:v>31097.189550575709</c:v>
                </c:pt>
                <c:pt idx="61">
                  <c:v>31276.21641698651</c:v>
                </c:pt>
                <c:pt idx="62">
                  <c:v>31311.130370186951</c:v>
                </c:pt>
                <c:pt idx="63">
                  <c:v>31542.404358053736</c:v>
                </c:pt>
                <c:pt idx="64">
                  <c:v>31939.086294416251</c:v>
                </c:pt>
                <c:pt idx="65">
                  <c:v>32155.998514299874</c:v>
                </c:pt>
                <c:pt idx="66">
                  <c:v>32322.396929553059</c:v>
                </c:pt>
                <c:pt idx="67">
                  <c:v>32508.109446576706</c:v>
                </c:pt>
                <c:pt idx="68">
                  <c:v>32595.022904543777</c:v>
                </c:pt>
                <c:pt idx="69">
                  <c:v>32610.62275597376</c:v>
                </c:pt>
                <c:pt idx="70">
                  <c:v>33231.645412900834</c:v>
                </c:pt>
                <c:pt idx="71">
                  <c:v>33466.881267797449</c:v>
                </c:pt>
                <c:pt idx="72">
                  <c:v>33461.681317320792</c:v>
                </c:pt>
                <c:pt idx="73">
                  <c:v>33748.17382691594</c:v>
                </c:pt>
                <c:pt idx="74">
                  <c:v>33943.048161446088</c:v>
                </c:pt>
                <c:pt idx="75">
                  <c:v>33976.724031199708</c:v>
                </c:pt>
                <c:pt idx="76">
                  <c:v>34048.285254426155</c:v>
                </c:pt>
                <c:pt idx="77">
                  <c:v>34264.702240931045</c:v>
                </c:pt>
                <c:pt idx="78">
                  <c:v>34411.043704345677</c:v>
                </c:pt>
                <c:pt idx="79">
                  <c:v>34416.491271511703</c:v>
                </c:pt>
                <c:pt idx="80">
                  <c:v>34479.881143989107</c:v>
                </c:pt>
                <c:pt idx="81">
                  <c:v>34642.565308901823</c:v>
                </c:pt>
                <c:pt idx="82">
                  <c:v>34741.364367958406</c:v>
                </c:pt>
                <c:pt idx="83">
                  <c:v>34762.659403243779</c:v>
                </c:pt>
                <c:pt idx="84">
                  <c:v>34599.975238331062</c:v>
                </c:pt>
                <c:pt idx="85">
                  <c:v>34330.56828030209</c:v>
                </c:pt>
                <c:pt idx="86">
                  <c:v>34411.538937724399</c:v>
                </c:pt>
                <c:pt idx="87">
                  <c:v>34572.24216912219</c:v>
                </c:pt>
                <c:pt idx="88">
                  <c:v>34642.565308901809</c:v>
                </c:pt>
                <c:pt idx="89">
                  <c:v>34746.069085056326</c:v>
                </c:pt>
                <c:pt idx="90">
                  <c:v>34897.858115636984</c:v>
                </c:pt>
                <c:pt idx="91">
                  <c:v>35008.790392472445</c:v>
                </c:pt>
                <c:pt idx="92">
                  <c:v>35792.249597622875</c:v>
                </c:pt>
                <c:pt idx="93">
                  <c:v>35947.257645165271</c:v>
                </c:pt>
                <c:pt idx="94">
                  <c:v>36105.484709669421</c:v>
                </c:pt>
                <c:pt idx="95">
                  <c:v>36181.255416615066</c:v>
                </c:pt>
                <c:pt idx="96">
                  <c:v>36414.510337996762</c:v>
                </c:pt>
                <c:pt idx="97">
                  <c:v>36666.33651108083</c:v>
                </c:pt>
                <c:pt idx="98">
                  <c:v>37174.198340968163</c:v>
                </c:pt>
                <c:pt idx="99">
                  <c:v>38411.538937724377</c:v>
                </c:pt>
                <c:pt idx="100">
                  <c:v>38799.059056580387</c:v>
                </c:pt>
                <c:pt idx="101">
                  <c:v>39206.140893896219</c:v>
                </c:pt>
                <c:pt idx="102">
                  <c:v>39409.434195864771</c:v>
                </c:pt>
                <c:pt idx="103">
                  <c:v>40016.095084808687</c:v>
                </c:pt>
                <c:pt idx="104">
                  <c:v>40289.711526556872</c:v>
                </c:pt>
                <c:pt idx="105">
                  <c:v>40810.697040980544</c:v>
                </c:pt>
                <c:pt idx="106">
                  <c:v>41302.959019437891</c:v>
                </c:pt>
                <c:pt idx="107">
                  <c:v>41951.962362263199</c:v>
                </c:pt>
                <c:pt idx="108">
                  <c:v>43048.161446081453</c:v>
                </c:pt>
                <c:pt idx="109">
                  <c:v>43612.479881143969</c:v>
                </c:pt>
                <c:pt idx="110">
                  <c:v>44325.120713136042</c:v>
                </c:pt>
                <c:pt idx="111">
                  <c:v>44485.081094465742</c:v>
                </c:pt>
                <c:pt idx="112">
                  <c:v>44732.450167141244</c:v>
                </c:pt>
                <c:pt idx="113">
                  <c:v>44961.000371425005</c:v>
                </c:pt>
                <c:pt idx="114">
                  <c:v>46247.369072675472</c:v>
                </c:pt>
                <c:pt idx="115">
                  <c:v>46507.118979819214</c:v>
                </c:pt>
                <c:pt idx="116">
                  <c:v>46649.498576204016</c:v>
                </c:pt>
                <c:pt idx="117">
                  <c:v>47050.637612975086</c:v>
                </c:pt>
                <c:pt idx="118">
                  <c:v>46931.533985390583</c:v>
                </c:pt>
                <c:pt idx="119">
                  <c:v>46684.164912715089</c:v>
                </c:pt>
                <c:pt idx="120">
                  <c:v>46958.028971152627</c:v>
                </c:pt>
                <c:pt idx="121">
                  <c:v>47225.454995666689</c:v>
                </c:pt>
                <c:pt idx="122">
                  <c:v>47501.547604308515</c:v>
                </c:pt>
                <c:pt idx="123">
                  <c:v>48074.53262349881</c:v>
                </c:pt>
                <c:pt idx="124">
                  <c:v>49243.035780611601</c:v>
                </c:pt>
                <c:pt idx="125">
                  <c:v>49439.891048656667</c:v>
                </c:pt>
                <c:pt idx="126">
                  <c:v>49473.81</c:v>
                </c:pt>
                <c:pt idx="127">
                  <c:v>49614.1</c:v>
                </c:pt>
                <c:pt idx="128">
                  <c:v>49624.05</c:v>
                </c:pt>
                <c:pt idx="129">
                  <c:v>49976</c:v>
                </c:pt>
                <c:pt idx="130">
                  <c:v>50244</c:v>
                </c:pt>
                <c:pt idx="131">
                  <c:v>50470</c:v>
                </c:pt>
                <c:pt idx="132">
                  <c:v>51791</c:v>
                </c:pt>
                <c:pt idx="133">
                  <c:v>52008</c:v>
                </c:pt>
                <c:pt idx="134">
                  <c:v>46934</c:v>
                </c:pt>
                <c:pt idx="135">
                  <c:v>48254</c:v>
                </c:pt>
                <c:pt idx="136">
                  <c:v>49506</c:v>
                </c:pt>
                <c:pt idx="137">
                  <c:v>50151</c:v>
                </c:pt>
                <c:pt idx="138">
                  <c:v>50620</c:v>
                </c:pt>
                <c:pt idx="139">
                  <c:v>50806</c:v>
                </c:pt>
                <c:pt idx="140">
                  <c:v>51044</c:v>
                </c:pt>
                <c:pt idx="141">
                  <c:v>51310</c:v>
                </c:pt>
                <c:pt idx="142">
                  <c:v>51657</c:v>
                </c:pt>
                <c:pt idx="143">
                  <c:v>51899</c:v>
                </c:pt>
              </c:numCache>
            </c:numRef>
          </c:val>
          <c:smooth val="0"/>
          <c:extLst>
            <c:ext xmlns:c16="http://schemas.microsoft.com/office/drawing/2014/chart" uri="{C3380CC4-5D6E-409C-BE32-E72D297353CC}">
              <c16:uniqueId val="{00000000-74A6-4C37-9E52-87B875F18478}"/>
            </c:ext>
          </c:extLst>
        </c:ser>
        <c:ser>
          <c:idx val="2"/>
          <c:order val="1"/>
          <c:tx>
            <c:v>Bloomberg Barclays US Agg. TR</c:v>
          </c:tx>
          <c:spPr>
            <a:ln w="12700" cap="rnd">
              <a:solidFill>
                <a:srgbClr val="A5A5A5"/>
              </a:solidFill>
              <a:round/>
            </a:ln>
            <a:effectLst/>
          </c:spPr>
          <c:marker>
            <c:symbol val="none"/>
          </c:marker>
          <c:cat>
            <c:numRef>
              <c:f>'[2]RFX Return Data'!$A$3:$A$146</c:f>
              <c:numCache>
                <c:formatCode>General</c:formatCode>
                <c:ptCount val="144"/>
                <c:pt idx="0">
                  <c:v>39845</c:v>
                </c:pt>
                <c:pt idx="1">
                  <c:v>39872</c:v>
                </c:pt>
                <c:pt idx="2">
                  <c:v>39903</c:v>
                </c:pt>
                <c:pt idx="3">
                  <c:v>39933</c:v>
                </c:pt>
                <c:pt idx="4">
                  <c:v>39964</c:v>
                </c:pt>
                <c:pt idx="5">
                  <c:v>39994</c:v>
                </c:pt>
                <c:pt idx="6">
                  <c:v>40025</c:v>
                </c:pt>
                <c:pt idx="7">
                  <c:v>40056</c:v>
                </c:pt>
                <c:pt idx="8">
                  <c:v>40086</c:v>
                </c:pt>
                <c:pt idx="9">
                  <c:v>40117</c:v>
                </c:pt>
                <c:pt idx="10">
                  <c:v>40147</c:v>
                </c:pt>
                <c:pt idx="11">
                  <c:v>40178</c:v>
                </c:pt>
                <c:pt idx="12">
                  <c:v>40209</c:v>
                </c:pt>
                <c:pt idx="13">
                  <c:v>40237</c:v>
                </c:pt>
                <c:pt idx="14">
                  <c:v>40268</c:v>
                </c:pt>
                <c:pt idx="15">
                  <c:v>40298</c:v>
                </c:pt>
                <c:pt idx="16">
                  <c:v>40329</c:v>
                </c:pt>
                <c:pt idx="17">
                  <c:v>40359</c:v>
                </c:pt>
                <c:pt idx="18">
                  <c:v>40390</c:v>
                </c:pt>
                <c:pt idx="19">
                  <c:v>40421</c:v>
                </c:pt>
                <c:pt idx="20">
                  <c:v>40451</c:v>
                </c:pt>
                <c:pt idx="21">
                  <c:v>40482</c:v>
                </c:pt>
                <c:pt idx="22">
                  <c:v>40512</c:v>
                </c:pt>
                <c:pt idx="23">
                  <c:v>40543</c:v>
                </c:pt>
                <c:pt idx="24">
                  <c:v>40574</c:v>
                </c:pt>
                <c:pt idx="25">
                  <c:v>40602</c:v>
                </c:pt>
                <c:pt idx="26">
                  <c:v>40633</c:v>
                </c:pt>
                <c:pt idx="27">
                  <c:v>40663</c:v>
                </c:pt>
                <c:pt idx="28">
                  <c:v>40694</c:v>
                </c:pt>
                <c:pt idx="29">
                  <c:v>40724</c:v>
                </c:pt>
                <c:pt idx="30">
                  <c:v>40755</c:v>
                </c:pt>
                <c:pt idx="31">
                  <c:v>40786</c:v>
                </c:pt>
                <c:pt idx="32">
                  <c:v>40816</c:v>
                </c:pt>
                <c:pt idx="33">
                  <c:v>40847</c:v>
                </c:pt>
                <c:pt idx="34">
                  <c:v>40877</c:v>
                </c:pt>
                <c:pt idx="35">
                  <c:v>40908</c:v>
                </c:pt>
                <c:pt idx="36">
                  <c:v>40939</c:v>
                </c:pt>
                <c:pt idx="37">
                  <c:v>40968</c:v>
                </c:pt>
                <c:pt idx="38">
                  <c:v>40999</c:v>
                </c:pt>
                <c:pt idx="39">
                  <c:v>41029</c:v>
                </c:pt>
                <c:pt idx="40">
                  <c:v>41060</c:v>
                </c:pt>
                <c:pt idx="41">
                  <c:v>41090</c:v>
                </c:pt>
                <c:pt idx="42">
                  <c:v>41121</c:v>
                </c:pt>
                <c:pt idx="43">
                  <c:v>41152</c:v>
                </c:pt>
                <c:pt idx="44">
                  <c:v>41182</c:v>
                </c:pt>
                <c:pt idx="45">
                  <c:v>41213</c:v>
                </c:pt>
                <c:pt idx="46">
                  <c:v>41243</c:v>
                </c:pt>
                <c:pt idx="47">
                  <c:v>41274</c:v>
                </c:pt>
                <c:pt idx="48">
                  <c:v>41305</c:v>
                </c:pt>
                <c:pt idx="49">
                  <c:v>41333</c:v>
                </c:pt>
                <c:pt idx="50">
                  <c:v>41364</c:v>
                </c:pt>
                <c:pt idx="51">
                  <c:v>41394</c:v>
                </c:pt>
                <c:pt idx="52">
                  <c:v>41425</c:v>
                </c:pt>
                <c:pt idx="53">
                  <c:v>41455</c:v>
                </c:pt>
                <c:pt idx="54">
                  <c:v>41486</c:v>
                </c:pt>
                <c:pt idx="55">
                  <c:v>41517</c:v>
                </c:pt>
                <c:pt idx="56">
                  <c:v>41547</c:v>
                </c:pt>
                <c:pt idx="57">
                  <c:v>41578</c:v>
                </c:pt>
                <c:pt idx="58">
                  <c:v>41608</c:v>
                </c:pt>
                <c:pt idx="59">
                  <c:v>41639</c:v>
                </c:pt>
                <c:pt idx="60">
                  <c:v>41670</c:v>
                </c:pt>
                <c:pt idx="61">
                  <c:v>41698</c:v>
                </c:pt>
                <c:pt idx="62">
                  <c:v>41729</c:v>
                </c:pt>
                <c:pt idx="63">
                  <c:v>41759</c:v>
                </c:pt>
                <c:pt idx="64">
                  <c:v>41790</c:v>
                </c:pt>
                <c:pt idx="65">
                  <c:v>41820</c:v>
                </c:pt>
                <c:pt idx="66">
                  <c:v>41851</c:v>
                </c:pt>
                <c:pt idx="67">
                  <c:v>41882</c:v>
                </c:pt>
                <c:pt idx="68">
                  <c:v>41912</c:v>
                </c:pt>
                <c:pt idx="69">
                  <c:v>41943</c:v>
                </c:pt>
                <c:pt idx="70">
                  <c:v>41973</c:v>
                </c:pt>
                <c:pt idx="71">
                  <c:v>42004</c:v>
                </c:pt>
                <c:pt idx="72">
                  <c:v>42035</c:v>
                </c:pt>
                <c:pt idx="73">
                  <c:v>42063</c:v>
                </c:pt>
                <c:pt idx="74">
                  <c:v>42094</c:v>
                </c:pt>
                <c:pt idx="75">
                  <c:v>42124</c:v>
                </c:pt>
                <c:pt idx="76">
                  <c:v>42155</c:v>
                </c:pt>
                <c:pt idx="77">
                  <c:v>42185</c:v>
                </c:pt>
                <c:pt idx="78">
                  <c:v>42216</c:v>
                </c:pt>
                <c:pt idx="79">
                  <c:v>42247</c:v>
                </c:pt>
                <c:pt idx="80">
                  <c:v>42277</c:v>
                </c:pt>
                <c:pt idx="81">
                  <c:v>42308</c:v>
                </c:pt>
                <c:pt idx="82">
                  <c:v>42338</c:v>
                </c:pt>
                <c:pt idx="83">
                  <c:v>42369</c:v>
                </c:pt>
                <c:pt idx="84">
                  <c:v>42400</c:v>
                </c:pt>
                <c:pt idx="85">
                  <c:v>42429</c:v>
                </c:pt>
                <c:pt idx="86">
                  <c:v>42460</c:v>
                </c:pt>
                <c:pt idx="87">
                  <c:v>42490</c:v>
                </c:pt>
                <c:pt idx="88">
                  <c:v>42521</c:v>
                </c:pt>
                <c:pt idx="89">
                  <c:v>42551</c:v>
                </c:pt>
                <c:pt idx="90">
                  <c:v>42582</c:v>
                </c:pt>
                <c:pt idx="91">
                  <c:v>42613</c:v>
                </c:pt>
                <c:pt idx="92">
                  <c:v>42643</c:v>
                </c:pt>
                <c:pt idx="93">
                  <c:v>42674</c:v>
                </c:pt>
                <c:pt idx="94">
                  <c:v>42704</c:v>
                </c:pt>
                <c:pt idx="95">
                  <c:v>42735</c:v>
                </c:pt>
                <c:pt idx="96">
                  <c:v>42766</c:v>
                </c:pt>
                <c:pt idx="97">
                  <c:v>42794</c:v>
                </c:pt>
                <c:pt idx="98">
                  <c:v>42825</c:v>
                </c:pt>
                <c:pt idx="99">
                  <c:v>42855</c:v>
                </c:pt>
                <c:pt idx="100">
                  <c:v>42886</c:v>
                </c:pt>
                <c:pt idx="101">
                  <c:v>42916</c:v>
                </c:pt>
                <c:pt idx="102">
                  <c:v>42947</c:v>
                </c:pt>
                <c:pt idx="103">
                  <c:v>42978</c:v>
                </c:pt>
                <c:pt idx="104">
                  <c:v>43008</c:v>
                </c:pt>
                <c:pt idx="105">
                  <c:v>43039</c:v>
                </c:pt>
                <c:pt idx="106">
                  <c:v>43069</c:v>
                </c:pt>
                <c:pt idx="107">
                  <c:v>43100</c:v>
                </c:pt>
                <c:pt idx="108">
                  <c:v>43131</c:v>
                </c:pt>
                <c:pt idx="109">
                  <c:v>43159</c:v>
                </c:pt>
                <c:pt idx="110">
                  <c:v>43190</c:v>
                </c:pt>
                <c:pt idx="111">
                  <c:v>43220</c:v>
                </c:pt>
                <c:pt idx="112">
                  <c:v>43251</c:v>
                </c:pt>
                <c:pt idx="113">
                  <c:v>43281</c:v>
                </c:pt>
                <c:pt idx="114">
                  <c:v>43312</c:v>
                </c:pt>
                <c:pt idx="115">
                  <c:v>43343</c:v>
                </c:pt>
                <c:pt idx="116">
                  <c:v>43373</c:v>
                </c:pt>
                <c:pt idx="117">
                  <c:v>43404</c:v>
                </c:pt>
                <c:pt idx="118">
                  <c:v>43434</c:v>
                </c:pt>
                <c:pt idx="119">
                  <c:v>43465</c:v>
                </c:pt>
                <c:pt idx="120">
                  <c:v>43496</c:v>
                </c:pt>
                <c:pt idx="121">
                  <c:v>43524</c:v>
                </c:pt>
                <c:pt idx="122">
                  <c:v>43555</c:v>
                </c:pt>
                <c:pt idx="123">
                  <c:v>43585</c:v>
                </c:pt>
                <c:pt idx="124">
                  <c:v>43616</c:v>
                </c:pt>
                <c:pt idx="125">
                  <c:v>43646</c:v>
                </c:pt>
                <c:pt idx="126">
                  <c:v>43677</c:v>
                </c:pt>
                <c:pt idx="127">
                  <c:v>43708</c:v>
                </c:pt>
                <c:pt idx="128">
                  <c:v>43738</c:v>
                </c:pt>
                <c:pt idx="129">
                  <c:v>43769</c:v>
                </c:pt>
                <c:pt idx="130">
                  <c:v>43799</c:v>
                </c:pt>
                <c:pt idx="131">
                  <c:v>43830</c:v>
                </c:pt>
                <c:pt idx="132">
                  <c:v>43861</c:v>
                </c:pt>
                <c:pt idx="133">
                  <c:v>43890</c:v>
                </c:pt>
                <c:pt idx="134">
                  <c:v>43921</c:v>
                </c:pt>
                <c:pt idx="135">
                  <c:v>43951</c:v>
                </c:pt>
                <c:pt idx="136">
                  <c:v>43982</c:v>
                </c:pt>
                <c:pt idx="137">
                  <c:v>44012</c:v>
                </c:pt>
                <c:pt idx="138">
                  <c:v>44043</c:v>
                </c:pt>
                <c:pt idx="139">
                  <c:v>44074</c:v>
                </c:pt>
                <c:pt idx="140">
                  <c:v>44104</c:v>
                </c:pt>
                <c:pt idx="141">
                  <c:v>44135</c:v>
                </c:pt>
                <c:pt idx="142">
                  <c:v>44165</c:v>
                </c:pt>
                <c:pt idx="143">
                  <c:v>44196</c:v>
                </c:pt>
              </c:numCache>
            </c:numRef>
          </c:cat>
          <c:val>
            <c:numRef>
              <c:f>'[2]RFX Return Data'!$I$3:$I$143</c:f>
              <c:numCache>
                <c:formatCode>General</c:formatCode>
                <c:ptCount val="141"/>
                <c:pt idx="0">
                  <c:v>10000</c:v>
                </c:pt>
                <c:pt idx="1">
                  <c:v>9962.2555107648113</c:v>
                </c:pt>
                <c:pt idx="2">
                  <c:v>10100.744482296863</c:v>
                </c:pt>
                <c:pt idx="3">
                  <c:v>10149.035225877176</c:v>
                </c:pt>
                <c:pt idx="4">
                  <c:v>10222.650856536247</c:v>
                </c:pt>
                <c:pt idx="5">
                  <c:v>10280.794021938984</c:v>
                </c:pt>
                <c:pt idx="6">
                  <c:v>10446.619994865641</c:v>
                </c:pt>
                <c:pt idx="7">
                  <c:v>10554.788485155455</c:v>
                </c:pt>
                <c:pt idx="8">
                  <c:v>10665.662922283822</c:v>
                </c:pt>
                <c:pt idx="9">
                  <c:v>10718.324810757182</c:v>
                </c:pt>
                <c:pt idx="10">
                  <c:v>10857.091315298316</c:v>
                </c:pt>
                <c:pt idx="11">
                  <c:v>10687.379880244509</c:v>
                </c:pt>
                <c:pt idx="12">
                  <c:v>10850.638672837153</c:v>
                </c:pt>
                <c:pt idx="13">
                  <c:v>10891.158492163166</c:v>
                </c:pt>
                <c:pt idx="14">
                  <c:v>10877.767524474946</c:v>
                </c:pt>
                <c:pt idx="15">
                  <c:v>10991.00099218051</c:v>
                </c:pt>
                <c:pt idx="16">
                  <c:v>11083.488867457178</c:v>
                </c:pt>
                <c:pt idx="17">
                  <c:v>11257.293914394948</c:v>
                </c:pt>
                <c:pt idx="18">
                  <c:v>11377.3963240753</c:v>
                </c:pt>
                <c:pt idx="19">
                  <c:v>11523.794986366198</c:v>
                </c:pt>
                <c:pt idx="20">
                  <c:v>11536.075822018087</c:v>
                </c:pt>
                <c:pt idx="21">
                  <c:v>11577.150707362262</c:v>
                </c:pt>
                <c:pt idx="22">
                  <c:v>11510.612168434789</c:v>
                </c:pt>
                <c:pt idx="23">
                  <c:v>11386.485530122744</c:v>
                </c:pt>
                <c:pt idx="24">
                  <c:v>11399.737731306423</c:v>
                </c:pt>
                <c:pt idx="25">
                  <c:v>11428.254247989626</c:v>
                </c:pt>
                <c:pt idx="26">
                  <c:v>11434.568123946248</c:v>
                </c:pt>
                <c:pt idx="27">
                  <c:v>11579.717887696275</c:v>
                </c:pt>
                <c:pt idx="28">
                  <c:v>11730.83461114157</c:v>
                </c:pt>
                <c:pt idx="29">
                  <c:v>11696.48990126764</c:v>
                </c:pt>
                <c:pt idx="30">
                  <c:v>11882.090101091408</c:v>
                </c:pt>
                <c:pt idx="31">
                  <c:v>12055.686998272367</c:v>
                </c:pt>
                <c:pt idx="32">
                  <c:v>12143.387429142365</c:v>
                </c:pt>
                <c:pt idx="33">
                  <c:v>12156.43148056923</c:v>
                </c:pt>
                <c:pt idx="34">
                  <c:v>12145.885226224103</c:v>
                </c:pt>
                <c:pt idx="35">
                  <c:v>12279.378603592673</c:v>
                </c:pt>
                <c:pt idx="36">
                  <c:v>12387.200177621135</c:v>
                </c:pt>
                <c:pt idx="37">
                  <c:v>12384.355464278042</c:v>
                </c:pt>
                <c:pt idx="38">
                  <c:v>12316.498643557428</c:v>
                </c:pt>
                <c:pt idx="39">
                  <c:v>12453.044884025903</c:v>
                </c:pt>
                <c:pt idx="40">
                  <c:v>12565.723285713304</c:v>
                </c:pt>
                <c:pt idx="41">
                  <c:v>12570.649496624515</c:v>
                </c:pt>
                <c:pt idx="42">
                  <c:v>12744.038244048663</c:v>
                </c:pt>
                <c:pt idx="43">
                  <c:v>12752.364234321132</c:v>
                </c:pt>
                <c:pt idx="44">
                  <c:v>12769.918197145587</c:v>
                </c:pt>
                <c:pt idx="45">
                  <c:v>12795.034934467532</c:v>
                </c:pt>
                <c:pt idx="46">
                  <c:v>12815.22546087827</c:v>
                </c:pt>
                <c:pt idx="47">
                  <c:v>12796.977665531111</c:v>
                </c:pt>
                <c:pt idx="48">
                  <c:v>12707.473270102078</c:v>
                </c:pt>
                <c:pt idx="49">
                  <c:v>12771.16709568646</c:v>
                </c:pt>
                <c:pt idx="50">
                  <c:v>12781.366433770234</c:v>
                </c:pt>
                <c:pt idx="51">
                  <c:v>12910.69681600257</c:v>
                </c:pt>
                <c:pt idx="52">
                  <c:v>12680.344418464287</c:v>
                </c:pt>
                <c:pt idx="53">
                  <c:v>12484.197964295394</c:v>
                </c:pt>
                <c:pt idx="54">
                  <c:v>12501.266244353954</c:v>
                </c:pt>
                <c:pt idx="55">
                  <c:v>12437.36426901276</c:v>
                </c:pt>
                <c:pt idx="56">
                  <c:v>12555.107648115913</c:v>
                </c:pt>
                <c:pt idx="57">
                  <c:v>12656.615346187753</c:v>
                </c:pt>
                <c:pt idx="58">
                  <c:v>12609.226584886954</c:v>
                </c:pt>
                <c:pt idx="59">
                  <c:v>12537.969984805082</c:v>
                </c:pt>
                <c:pt idx="60">
                  <c:v>12723.223268367496</c:v>
                </c:pt>
                <c:pt idx="61">
                  <c:v>12790.871939331299</c:v>
                </c:pt>
                <c:pt idx="62">
                  <c:v>12769.085598118339</c:v>
                </c:pt>
                <c:pt idx="63">
                  <c:v>12876.837788894531</c:v>
                </c:pt>
                <c:pt idx="64">
                  <c:v>13023.444600942237</c:v>
                </c:pt>
                <c:pt idx="65">
                  <c:v>13030.174776412483</c:v>
                </c:pt>
                <c:pt idx="66">
                  <c:v>12997.495264593046</c:v>
                </c:pt>
                <c:pt idx="67">
                  <c:v>13140.979830288579</c:v>
                </c:pt>
                <c:pt idx="68">
                  <c:v>13051.75296786863</c:v>
                </c:pt>
                <c:pt idx="69">
                  <c:v>13180.042601316907</c:v>
                </c:pt>
                <c:pt idx="70">
                  <c:v>13273.571225377631</c:v>
                </c:pt>
                <c:pt idx="71">
                  <c:v>13285.990827534062</c:v>
                </c:pt>
                <c:pt idx="72">
                  <c:v>13564.564585400389</c:v>
                </c:pt>
                <c:pt idx="73">
                  <c:v>13437.038167727087</c:v>
                </c:pt>
                <c:pt idx="74">
                  <c:v>13499.413711518326</c:v>
                </c:pt>
                <c:pt idx="75">
                  <c:v>13450.98420143347</c:v>
                </c:pt>
                <c:pt idx="76">
                  <c:v>13418.582222623114</c:v>
                </c:pt>
                <c:pt idx="77">
                  <c:v>13272.252943584488</c:v>
                </c:pt>
                <c:pt idx="78">
                  <c:v>13364.532669104341</c:v>
                </c:pt>
                <c:pt idx="79">
                  <c:v>13345.313508225394</c:v>
                </c:pt>
                <c:pt idx="80">
                  <c:v>13435.5811194294</c:v>
                </c:pt>
                <c:pt idx="81">
                  <c:v>13437.870766754328</c:v>
                </c:pt>
                <c:pt idx="82">
                  <c:v>13402.346541591798</c:v>
                </c:pt>
                <c:pt idx="83">
                  <c:v>13359.051392174964</c:v>
                </c:pt>
                <c:pt idx="84">
                  <c:v>13542.847627439696</c:v>
                </c:pt>
                <c:pt idx="85">
                  <c:v>13638.94343183443</c:v>
                </c:pt>
                <c:pt idx="86">
                  <c:v>13764.041435678264</c:v>
                </c:pt>
                <c:pt idx="87">
                  <c:v>13816.911473908436</c:v>
                </c:pt>
                <c:pt idx="88">
                  <c:v>13820.450019774235</c:v>
                </c:pt>
                <c:pt idx="89">
                  <c:v>14068.772679650594</c:v>
                </c:pt>
                <c:pt idx="90">
                  <c:v>14157.722009061461</c:v>
                </c:pt>
                <c:pt idx="91">
                  <c:v>14141.555711282421</c:v>
                </c:pt>
                <c:pt idx="92">
                  <c:v>14133.229721009951</c:v>
                </c:pt>
                <c:pt idx="93">
                  <c:v>14025.130613972407</c:v>
                </c:pt>
                <c:pt idx="94">
                  <c:v>13693.409284866824</c:v>
                </c:pt>
                <c:pt idx="95">
                  <c:v>13712.697828998042</c:v>
                </c:pt>
                <c:pt idx="96">
                  <c:v>13739.618530879021</c:v>
                </c:pt>
                <c:pt idx="97">
                  <c:v>13831.967639651146</c:v>
                </c:pt>
                <c:pt idx="98">
                  <c:v>13824.682398162737</c:v>
                </c:pt>
                <c:pt idx="99">
                  <c:v>13931.393840154869</c:v>
                </c:pt>
                <c:pt idx="100">
                  <c:v>14038.590964912893</c:v>
                </c:pt>
                <c:pt idx="101">
                  <c:v>14024.506164701968</c:v>
                </c:pt>
                <c:pt idx="102">
                  <c:v>14084.869594177362</c:v>
                </c:pt>
                <c:pt idx="103">
                  <c:v>14211.147113309797</c:v>
                </c:pt>
                <c:pt idx="104">
                  <c:v>14143.498442345994</c:v>
                </c:pt>
                <c:pt idx="105">
                  <c:v>14151.685666113921</c:v>
                </c:pt>
                <c:pt idx="106">
                  <c:v>14133.507254019032</c:v>
                </c:pt>
                <c:pt idx="107">
                  <c:v>14198.380594892013</c:v>
                </c:pt>
                <c:pt idx="108">
                  <c:v>14034.844269290286</c:v>
                </c:pt>
                <c:pt idx="109">
                  <c:v>13901.836574687612</c:v>
                </c:pt>
                <c:pt idx="110">
                  <c:v>13990.994053855289</c:v>
                </c:pt>
                <c:pt idx="111">
                  <c:v>13886.919175449439</c:v>
                </c:pt>
                <c:pt idx="112">
                  <c:v>13985.998459691809</c:v>
                </c:pt>
                <c:pt idx="113">
                  <c:v>13968.791413128709</c:v>
                </c:pt>
                <c:pt idx="114">
                  <c:v>13972.121809237695</c:v>
                </c:pt>
                <c:pt idx="115">
                  <c:v>14062.042504180352</c:v>
                </c:pt>
                <c:pt idx="116">
                  <c:v>13971.497359967261</c:v>
                </c:pt>
                <c:pt idx="117">
                  <c:v>13861.10860560479</c:v>
                </c:pt>
                <c:pt idx="118">
                  <c:v>13943.813442311306</c:v>
                </c:pt>
                <c:pt idx="119">
                  <c:v>14199.976409694238</c:v>
                </c:pt>
                <c:pt idx="120">
                  <c:v>14350.815600130454</c:v>
                </c:pt>
                <c:pt idx="121">
                  <c:v>14342.489609857985</c:v>
                </c:pt>
                <c:pt idx="122">
                  <c:v>14617.871738119866</c:v>
                </c:pt>
                <c:pt idx="123">
                  <c:v>14621.618433742478</c:v>
                </c:pt>
                <c:pt idx="124">
                  <c:v>14881.181180486672</c:v>
                </c:pt>
                <c:pt idx="125">
                  <c:v>15068.030278851309</c:v>
                </c:pt>
                <c:pt idx="126">
                  <c:v>15101.195473436637</c:v>
                </c:pt>
                <c:pt idx="127">
                  <c:v>15492.517016242637</c:v>
                </c:pt>
                <c:pt idx="128">
                  <c:v>15410.020329292933</c:v>
                </c:pt>
                <c:pt idx="129">
                  <c:v>15456.437725061942</c:v>
                </c:pt>
                <c:pt idx="130">
                  <c:v>15448.528034303097</c:v>
                </c:pt>
                <c:pt idx="131">
                  <c:v>15437.773630201158</c:v>
                </c:pt>
                <c:pt idx="132">
                  <c:v>15734.872716423728</c:v>
                </c:pt>
                <c:pt idx="133">
                  <c:v>16018.09515219218</c:v>
                </c:pt>
                <c:pt idx="134">
                  <c:v>15923.803312356482</c:v>
                </c:pt>
                <c:pt idx="135">
                  <c:v>16206.886981620391</c:v>
                </c:pt>
                <c:pt idx="136">
                  <c:v>16282.306576838497</c:v>
                </c:pt>
                <c:pt idx="137">
                  <c:v>16384.924406946669</c:v>
                </c:pt>
                <c:pt idx="138">
                  <c:v>16629.639137704959</c:v>
                </c:pt>
                <c:pt idx="139">
                  <c:v>16495.382544561409</c:v>
                </c:pt>
                <c:pt idx="140">
                  <c:v>16486.362721766236</c:v>
                </c:pt>
              </c:numCache>
            </c:numRef>
          </c:val>
          <c:smooth val="0"/>
          <c:extLst>
            <c:ext xmlns:c16="http://schemas.microsoft.com/office/drawing/2014/chart" uri="{C3380CC4-5D6E-409C-BE32-E72D297353CC}">
              <c16:uniqueId val="{00000001-74A6-4C37-9E52-87B875F18478}"/>
            </c:ext>
          </c:extLst>
        </c:ser>
        <c:ser>
          <c:idx val="1"/>
          <c:order val="2"/>
          <c:tx>
            <c:v>Bloomberg Barclays MBS TR</c:v>
          </c:tx>
          <c:spPr>
            <a:ln w="12700" cap="rnd">
              <a:solidFill>
                <a:srgbClr val="025C78"/>
              </a:solidFill>
              <a:round/>
            </a:ln>
            <a:effectLst/>
          </c:spPr>
          <c:marker>
            <c:symbol val="none"/>
          </c:marker>
          <c:cat>
            <c:numRef>
              <c:f>'[2]RFX Return Data'!$A$3:$A$146</c:f>
              <c:numCache>
                <c:formatCode>General</c:formatCode>
                <c:ptCount val="144"/>
                <c:pt idx="0">
                  <c:v>39845</c:v>
                </c:pt>
                <c:pt idx="1">
                  <c:v>39872</c:v>
                </c:pt>
                <c:pt idx="2">
                  <c:v>39903</c:v>
                </c:pt>
                <c:pt idx="3">
                  <c:v>39933</c:v>
                </c:pt>
                <c:pt idx="4">
                  <c:v>39964</c:v>
                </c:pt>
                <c:pt idx="5">
                  <c:v>39994</c:v>
                </c:pt>
                <c:pt idx="6">
                  <c:v>40025</c:v>
                </c:pt>
                <c:pt idx="7">
                  <c:v>40056</c:v>
                </c:pt>
                <c:pt idx="8">
                  <c:v>40086</c:v>
                </c:pt>
                <c:pt idx="9">
                  <c:v>40117</c:v>
                </c:pt>
                <c:pt idx="10">
                  <c:v>40147</c:v>
                </c:pt>
                <c:pt idx="11">
                  <c:v>40178</c:v>
                </c:pt>
                <c:pt idx="12">
                  <c:v>40209</c:v>
                </c:pt>
                <c:pt idx="13">
                  <c:v>40237</c:v>
                </c:pt>
                <c:pt idx="14">
                  <c:v>40268</c:v>
                </c:pt>
                <c:pt idx="15">
                  <c:v>40298</c:v>
                </c:pt>
                <c:pt idx="16">
                  <c:v>40329</c:v>
                </c:pt>
                <c:pt idx="17">
                  <c:v>40359</c:v>
                </c:pt>
                <c:pt idx="18">
                  <c:v>40390</c:v>
                </c:pt>
                <c:pt idx="19">
                  <c:v>40421</c:v>
                </c:pt>
                <c:pt idx="20">
                  <c:v>40451</c:v>
                </c:pt>
                <c:pt idx="21">
                  <c:v>40482</c:v>
                </c:pt>
                <c:pt idx="22">
                  <c:v>40512</c:v>
                </c:pt>
                <c:pt idx="23">
                  <c:v>40543</c:v>
                </c:pt>
                <c:pt idx="24">
                  <c:v>40574</c:v>
                </c:pt>
                <c:pt idx="25">
                  <c:v>40602</c:v>
                </c:pt>
                <c:pt idx="26">
                  <c:v>40633</c:v>
                </c:pt>
                <c:pt idx="27">
                  <c:v>40663</c:v>
                </c:pt>
                <c:pt idx="28">
                  <c:v>40694</c:v>
                </c:pt>
                <c:pt idx="29">
                  <c:v>40724</c:v>
                </c:pt>
                <c:pt idx="30">
                  <c:v>40755</c:v>
                </c:pt>
                <c:pt idx="31">
                  <c:v>40786</c:v>
                </c:pt>
                <c:pt idx="32">
                  <c:v>40816</c:v>
                </c:pt>
                <c:pt idx="33">
                  <c:v>40847</c:v>
                </c:pt>
                <c:pt idx="34">
                  <c:v>40877</c:v>
                </c:pt>
                <c:pt idx="35">
                  <c:v>40908</c:v>
                </c:pt>
                <c:pt idx="36">
                  <c:v>40939</c:v>
                </c:pt>
                <c:pt idx="37">
                  <c:v>40968</c:v>
                </c:pt>
                <c:pt idx="38">
                  <c:v>40999</c:v>
                </c:pt>
                <c:pt idx="39">
                  <c:v>41029</c:v>
                </c:pt>
                <c:pt idx="40">
                  <c:v>41060</c:v>
                </c:pt>
                <c:pt idx="41">
                  <c:v>41090</c:v>
                </c:pt>
                <c:pt idx="42">
                  <c:v>41121</c:v>
                </c:pt>
                <c:pt idx="43">
                  <c:v>41152</c:v>
                </c:pt>
                <c:pt idx="44">
                  <c:v>41182</c:v>
                </c:pt>
                <c:pt idx="45">
                  <c:v>41213</c:v>
                </c:pt>
                <c:pt idx="46">
                  <c:v>41243</c:v>
                </c:pt>
                <c:pt idx="47">
                  <c:v>41274</c:v>
                </c:pt>
                <c:pt idx="48">
                  <c:v>41305</c:v>
                </c:pt>
                <c:pt idx="49">
                  <c:v>41333</c:v>
                </c:pt>
                <c:pt idx="50">
                  <c:v>41364</c:v>
                </c:pt>
                <c:pt idx="51">
                  <c:v>41394</c:v>
                </c:pt>
                <c:pt idx="52">
                  <c:v>41425</c:v>
                </c:pt>
                <c:pt idx="53">
                  <c:v>41455</c:v>
                </c:pt>
                <c:pt idx="54">
                  <c:v>41486</c:v>
                </c:pt>
                <c:pt idx="55">
                  <c:v>41517</c:v>
                </c:pt>
                <c:pt idx="56">
                  <c:v>41547</c:v>
                </c:pt>
                <c:pt idx="57">
                  <c:v>41578</c:v>
                </c:pt>
                <c:pt idx="58">
                  <c:v>41608</c:v>
                </c:pt>
                <c:pt idx="59">
                  <c:v>41639</c:v>
                </c:pt>
                <c:pt idx="60">
                  <c:v>41670</c:v>
                </c:pt>
                <c:pt idx="61">
                  <c:v>41698</c:v>
                </c:pt>
                <c:pt idx="62">
                  <c:v>41729</c:v>
                </c:pt>
                <c:pt idx="63">
                  <c:v>41759</c:v>
                </c:pt>
                <c:pt idx="64">
                  <c:v>41790</c:v>
                </c:pt>
                <c:pt idx="65">
                  <c:v>41820</c:v>
                </c:pt>
                <c:pt idx="66">
                  <c:v>41851</c:v>
                </c:pt>
                <c:pt idx="67">
                  <c:v>41882</c:v>
                </c:pt>
                <c:pt idx="68">
                  <c:v>41912</c:v>
                </c:pt>
                <c:pt idx="69">
                  <c:v>41943</c:v>
                </c:pt>
                <c:pt idx="70">
                  <c:v>41973</c:v>
                </c:pt>
                <c:pt idx="71">
                  <c:v>42004</c:v>
                </c:pt>
                <c:pt idx="72">
                  <c:v>42035</c:v>
                </c:pt>
                <c:pt idx="73">
                  <c:v>42063</c:v>
                </c:pt>
                <c:pt idx="74">
                  <c:v>42094</c:v>
                </c:pt>
                <c:pt idx="75">
                  <c:v>42124</c:v>
                </c:pt>
                <c:pt idx="76">
                  <c:v>42155</c:v>
                </c:pt>
                <c:pt idx="77">
                  <c:v>42185</c:v>
                </c:pt>
                <c:pt idx="78">
                  <c:v>42216</c:v>
                </c:pt>
                <c:pt idx="79">
                  <c:v>42247</c:v>
                </c:pt>
                <c:pt idx="80">
                  <c:v>42277</c:v>
                </c:pt>
                <c:pt idx="81">
                  <c:v>42308</c:v>
                </c:pt>
                <c:pt idx="82">
                  <c:v>42338</c:v>
                </c:pt>
                <c:pt idx="83">
                  <c:v>42369</c:v>
                </c:pt>
                <c:pt idx="84">
                  <c:v>42400</c:v>
                </c:pt>
                <c:pt idx="85">
                  <c:v>42429</c:v>
                </c:pt>
                <c:pt idx="86">
                  <c:v>42460</c:v>
                </c:pt>
                <c:pt idx="87">
                  <c:v>42490</c:v>
                </c:pt>
                <c:pt idx="88">
                  <c:v>42521</c:v>
                </c:pt>
                <c:pt idx="89">
                  <c:v>42551</c:v>
                </c:pt>
                <c:pt idx="90">
                  <c:v>42582</c:v>
                </c:pt>
                <c:pt idx="91">
                  <c:v>42613</c:v>
                </c:pt>
                <c:pt idx="92">
                  <c:v>42643</c:v>
                </c:pt>
                <c:pt idx="93">
                  <c:v>42674</c:v>
                </c:pt>
                <c:pt idx="94">
                  <c:v>42704</c:v>
                </c:pt>
                <c:pt idx="95">
                  <c:v>42735</c:v>
                </c:pt>
                <c:pt idx="96">
                  <c:v>42766</c:v>
                </c:pt>
                <c:pt idx="97">
                  <c:v>42794</c:v>
                </c:pt>
                <c:pt idx="98">
                  <c:v>42825</c:v>
                </c:pt>
                <c:pt idx="99">
                  <c:v>42855</c:v>
                </c:pt>
                <c:pt idx="100">
                  <c:v>42886</c:v>
                </c:pt>
                <c:pt idx="101">
                  <c:v>42916</c:v>
                </c:pt>
                <c:pt idx="102">
                  <c:v>42947</c:v>
                </c:pt>
                <c:pt idx="103">
                  <c:v>42978</c:v>
                </c:pt>
                <c:pt idx="104">
                  <c:v>43008</c:v>
                </c:pt>
                <c:pt idx="105">
                  <c:v>43039</c:v>
                </c:pt>
                <c:pt idx="106">
                  <c:v>43069</c:v>
                </c:pt>
                <c:pt idx="107">
                  <c:v>43100</c:v>
                </c:pt>
                <c:pt idx="108">
                  <c:v>43131</c:v>
                </c:pt>
                <c:pt idx="109">
                  <c:v>43159</c:v>
                </c:pt>
                <c:pt idx="110">
                  <c:v>43190</c:v>
                </c:pt>
                <c:pt idx="111">
                  <c:v>43220</c:v>
                </c:pt>
                <c:pt idx="112">
                  <c:v>43251</c:v>
                </c:pt>
                <c:pt idx="113">
                  <c:v>43281</c:v>
                </c:pt>
                <c:pt idx="114">
                  <c:v>43312</c:v>
                </c:pt>
                <c:pt idx="115">
                  <c:v>43343</c:v>
                </c:pt>
                <c:pt idx="116">
                  <c:v>43373</c:v>
                </c:pt>
                <c:pt idx="117">
                  <c:v>43404</c:v>
                </c:pt>
                <c:pt idx="118">
                  <c:v>43434</c:v>
                </c:pt>
                <c:pt idx="119">
                  <c:v>43465</c:v>
                </c:pt>
                <c:pt idx="120">
                  <c:v>43496</c:v>
                </c:pt>
                <c:pt idx="121">
                  <c:v>43524</c:v>
                </c:pt>
                <c:pt idx="122">
                  <c:v>43555</c:v>
                </c:pt>
                <c:pt idx="123">
                  <c:v>43585</c:v>
                </c:pt>
                <c:pt idx="124">
                  <c:v>43616</c:v>
                </c:pt>
                <c:pt idx="125">
                  <c:v>43646</c:v>
                </c:pt>
                <c:pt idx="126">
                  <c:v>43677</c:v>
                </c:pt>
                <c:pt idx="127">
                  <c:v>43708</c:v>
                </c:pt>
                <c:pt idx="128">
                  <c:v>43738</c:v>
                </c:pt>
                <c:pt idx="129">
                  <c:v>43769</c:v>
                </c:pt>
                <c:pt idx="130">
                  <c:v>43799</c:v>
                </c:pt>
                <c:pt idx="131">
                  <c:v>43830</c:v>
                </c:pt>
                <c:pt idx="132">
                  <c:v>43861</c:v>
                </c:pt>
                <c:pt idx="133">
                  <c:v>43890</c:v>
                </c:pt>
                <c:pt idx="134">
                  <c:v>43921</c:v>
                </c:pt>
                <c:pt idx="135">
                  <c:v>43951</c:v>
                </c:pt>
                <c:pt idx="136">
                  <c:v>43982</c:v>
                </c:pt>
                <c:pt idx="137">
                  <c:v>44012</c:v>
                </c:pt>
                <c:pt idx="138">
                  <c:v>44043</c:v>
                </c:pt>
                <c:pt idx="139">
                  <c:v>44074</c:v>
                </c:pt>
                <c:pt idx="140">
                  <c:v>44104</c:v>
                </c:pt>
                <c:pt idx="141">
                  <c:v>44135</c:v>
                </c:pt>
                <c:pt idx="142">
                  <c:v>44165</c:v>
                </c:pt>
                <c:pt idx="143">
                  <c:v>44196</c:v>
                </c:pt>
              </c:numCache>
            </c:numRef>
          </c:cat>
          <c:val>
            <c:numRef>
              <c:f>'[2]RFX Return Data'!$J$3:$J$143</c:f>
              <c:numCache>
                <c:formatCode>General</c:formatCode>
                <c:ptCount val="141"/>
                <c:pt idx="0">
                  <c:v>10000</c:v>
                </c:pt>
                <c:pt idx="1">
                  <c:v>10057.62499919428</c:v>
                </c:pt>
                <c:pt idx="2">
                  <c:v>10200.20497482935</c:v>
                </c:pt>
                <c:pt idx="3">
                  <c:v>10229.21084690701</c:v>
                </c:pt>
                <c:pt idx="4">
                  <c:v>10259.119123893752</c:v>
                </c:pt>
                <c:pt idx="5">
                  <c:v>10271.946165101428</c:v>
                </c:pt>
                <c:pt idx="6">
                  <c:v>10355.998736633132</c:v>
                </c:pt>
                <c:pt idx="7">
                  <c:v>10425.161627164969</c:v>
                </c:pt>
                <c:pt idx="8">
                  <c:v>10508.956368722649</c:v>
                </c:pt>
                <c:pt idx="9">
                  <c:v>10584.049348657032</c:v>
                </c:pt>
                <c:pt idx="10">
                  <c:v>10719.796829980472</c:v>
                </c:pt>
                <c:pt idx="11">
                  <c:v>10568.901837683145</c:v>
                </c:pt>
                <c:pt idx="12">
                  <c:v>10709.096886058493</c:v>
                </c:pt>
                <c:pt idx="13">
                  <c:v>10728.111846642734</c:v>
                </c:pt>
                <c:pt idx="14">
                  <c:v>10731.65700878556</c:v>
                </c:pt>
                <c:pt idx="15">
                  <c:v>10796.307874771985</c:v>
                </c:pt>
                <c:pt idx="16">
                  <c:v>10917.230132589068</c:v>
                </c:pt>
                <c:pt idx="17">
                  <c:v>11039.763827743798</c:v>
                </c:pt>
                <c:pt idx="18">
                  <c:v>11134.451885703978</c:v>
                </c:pt>
                <c:pt idx="19">
                  <c:v>11151.533121483042</c:v>
                </c:pt>
                <c:pt idx="20">
                  <c:v>11109.055633262649</c:v>
                </c:pt>
                <c:pt idx="21">
                  <c:v>11217.85988230062</c:v>
                </c:pt>
                <c:pt idx="22">
                  <c:v>11197.68468683327</c:v>
                </c:pt>
                <c:pt idx="23">
                  <c:v>11136.127780535129</c:v>
                </c:pt>
                <c:pt idx="24">
                  <c:v>11141.864497457154</c:v>
                </c:pt>
                <c:pt idx="25">
                  <c:v>11169.83904963872</c:v>
                </c:pt>
                <c:pt idx="26">
                  <c:v>11200.972019002073</c:v>
                </c:pt>
                <c:pt idx="27">
                  <c:v>11323.892459117838</c:v>
                </c:pt>
                <c:pt idx="28">
                  <c:v>11445.523749363485</c:v>
                </c:pt>
                <c:pt idx="29">
                  <c:v>11456.223693285465</c:v>
                </c:pt>
                <c:pt idx="30">
                  <c:v>11562.707472557226</c:v>
                </c:pt>
                <c:pt idx="31">
                  <c:v>11706.705513049425</c:v>
                </c:pt>
                <c:pt idx="32">
                  <c:v>11726.687336036255</c:v>
                </c:pt>
                <c:pt idx="33">
                  <c:v>11726.365048568727</c:v>
                </c:pt>
                <c:pt idx="34">
                  <c:v>11747.700478919181</c:v>
                </c:pt>
                <c:pt idx="35">
                  <c:v>11830.077155619731</c:v>
                </c:pt>
                <c:pt idx="36">
                  <c:v>11878.29136076215</c:v>
                </c:pt>
                <c:pt idx="37">
                  <c:v>11889.249134658154</c:v>
                </c:pt>
                <c:pt idx="38">
                  <c:v>11896.984033878862</c:v>
                </c:pt>
                <c:pt idx="39">
                  <c:v>11974.139653605434</c:v>
                </c:pt>
                <c:pt idx="40">
                  <c:v>12012.040659786908</c:v>
                </c:pt>
                <c:pt idx="41">
                  <c:v>12025.963478384185</c:v>
                </c:pt>
                <c:pt idx="42">
                  <c:v>12122.585261149541</c:v>
                </c:pt>
                <c:pt idx="43">
                  <c:v>12136.250249772793</c:v>
                </c:pt>
                <c:pt idx="44">
                  <c:v>12161.453129733603</c:v>
                </c:pt>
                <c:pt idx="45">
                  <c:v>12141.084561785736</c:v>
                </c:pt>
                <c:pt idx="46">
                  <c:v>12120.200333889821</c:v>
                </c:pt>
                <c:pt idx="47">
                  <c:v>12136.76590972084</c:v>
                </c:pt>
                <c:pt idx="48">
                  <c:v>12076.046950838276</c:v>
                </c:pt>
                <c:pt idx="49">
                  <c:v>12116.977459214526</c:v>
                </c:pt>
                <c:pt idx="50">
                  <c:v>12131.09365029232</c:v>
                </c:pt>
                <c:pt idx="51">
                  <c:v>12195.615601291733</c:v>
                </c:pt>
                <c:pt idx="52">
                  <c:v>12008.624412631094</c:v>
                </c:pt>
                <c:pt idx="53">
                  <c:v>11893.116584268508</c:v>
                </c:pt>
                <c:pt idx="54">
                  <c:v>11882.416640346528</c:v>
                </c:pt>
                <c:pt idx="55">
                  <c:v>11848.447541268915</c:v>
                </c:pt>
                <c:pt idx="56">
                  <c:v>12015.263534462203</c:v>
                </c:pt>
                <c:pt idx="57">
                  <c:v>12097.124551214707</c:v>
                </c:pt>
                <c:pt idx="58">
                  <c:v>12021.838198799805</c:v>
                </c:pt>
                <c:pt idx="59">
                  <c:v>11965.115604514607</c:v>
                </c:pt>
                <c:pt idx="60">
                  <c:v>12152.171250668751</c:v>
                </c:pt>
                <c:pt idx="61">
                  <c:v>12194.004163954085</c:v>
                </c:pt>
                <c:pt idx="62">
                  <c:v>12154.749550408987</c:v>
                </c:pt>
                <c:pt idx="63">
                  <c:v>12267.16341908329</c:v>
                </c:pt>
                <c:pt idx="64">
                  <c:v>12414.771079211816</c:v>
                </c:pt>
                <c:pt idx="65">
                  <c:v>12447.322113432301</c:v>
                </c:pt>
                <c:pt idx="66">
                  <c:v>12374.291773290108</c:v>
                </c:pt>
                <c:pt idx="67">
                  <c:v>12490.186346613731</c:v>
                </c:pt>
                <c:pt idx="68">
                  <c:v>12470.011151146382</c:v>
                </c:pt>
                <c:pt idx="69">
                  <c:v>12590.740036482948</c:v>
                </c:pt>
                <c:pt idx="70">
                  <c:v>12673.181170677004</c:v>
                </c:pt>
                <c:pt idx="71">
                  <c:v>12692.776248702799</c:v>
                </c:pt>
                <c:pt idx="72">
                  <c:v>12800.484720351171</c:v>
                </c:pt>
                <c:pt idx="73">
                  <c:v>12779.664949948763</c:v>
                </c:pt>
                <c:pt idx="74">
                  <c:v>12826.976750182101</c:v>
                </c:pt>
                <c:pt idx="75">
                  <c:v>12832.326722143091</c:v>
                </c:pt>
                <c:pt idx="76">
                  <c:v>12829.361677441819</c:v>
                </c:pt>
                <c:pt idx="77">
                  <c:v>12731.515202299852</c:v>
                </c:pt>
                <c:pt idx="78">
                  <c:v>12811.764781714708</c:v>
                </c:pt>
                <c:pt idx="79">
                  <c:v>12822.5936406237</c:v>
                </c:pt>
                <c:pt idx="80">
                  <c:v>12897.557705571069</c:v>
                </c:pt>
                <c:pt idx="81">
                  <c:v>12906.066094713848</c:v>
                </c:pt>
                <c:pt idx="82">
                  <c:v>12888.53365648024</c:v>
                </c:pt>
                <c:pt idx="83">
                  <c:v>12884.343919402358</c:v>
                </c:pt>
                <c:pt idx="84">
                  <c:v>13051.546657556681</c:v>
                </c:pt>
                <c:pt idx="85">
                  <c:v>13100.276522647147</c:v>
                </c:pt>
                <c:pt idx="86">
                  <c:v>13139.015476244198</c:v>
                </c:pt>
                <c:pt idx="87">
                  <c:v>13160.286449101148</c:v>
                </c:pt>
                <c:pt idx="88">
                  <c:v>13177.303227386705</c:v>
                </c:pt>
                <c:pt idx="89">
                  <c:v>13284.367124100016</c:v>
                </c:pt>
                <c:pt idx="90">
                  <c:v>13311.568186359509</c:v>
                </c:pt>
                <c:pt idx="91">
                  <c:v>13326.909069813915</c:v>
                </c:pt>
                <c:pt idx="92">
                  <c:v>13363.585383618774</c:v>
                </c:pt>
                <c:pt idx="93">
                  <c:v>13328.456049658056</c:v>
                </c:pt>
                <c:pt idx="94">
                  <c:v>13100.14760766013</c:v>
                </c:pt>
                <c:pt idx="95">
                  <c:v>13099.954235179612</c:v>
                </c:pt>
                <c:pt idx="96">
                  <c:v>13095.506668127704</c:v>
                </c:pt>
                <c:pt idx="97">
                  <c:v>13158.159351815446</c:v>
                </c:pt>
                <c:pt idx="98">
                  <c:v>13161.89788643879</c:v>
                </c:pt>
                <c:pt idx="99">
                  <c:v>13247.755267788658</c:v>
                </c:pt>
                <c:pt idx="100">
                  <c:v>13330.003029502197</c:v>
                </c:pt>
                <c:pt idx="101">
                  <c:v>13276.438852398785</c:v>
                </c:pt>
                <c:pt idx="102">
                  <c:v>13336.448778852788</c:v>
                </c:pt>
                <c:pt idx="103">
                  <c:v>13433.908509033718</c:v>
                </c:pt>
                <c:pt idx="104">
                  <c:v>13403.806859566457</c:v>
                </c:pt>
                <c:pt idx="105">
                  <c:v>13399.617122488571</c:v>
                </c:pt>
                <c:pt idx="106">
                  <c:v>13380.279874436799</c:v>
                </c:pt>
                <c:pt idx="107">
                  <c:v>13423.982055033804</c:v>
                </c:pt>
                <c:pt idx="108">
                  <c:v>13266.641313385882</c:v>
                </c:pt>
                <c:pt idx="109">
                  <c:v>13179.623697152909</c:v>
                </c:pt>
                <c:pt idx="110">
                  <c:v>13263.805183671624</c:v>
                </c:pt>
                <c:pt idx="111">
                  <c:v>13197.156135386515</c:v>
                </c:pt>
                <c:pt idx="112">
                  <c:v>13289.394808593466</c:v>
                </c:pt>
                <c:pt idx="113">
                  <c:v>13295.840557944057</c:v>
                </c:pt>
                <c:pt idx="114">
                  <c:v>13281.78882435977</c:v>
                </c:pt>
                <c:pt idx="115">
                  <c:v>13362.231776255143</c:v>
                </c:pt>
                <c:pt idx="116">
                  <c:v>13280.177387022122</c:v>
                </c:pt>
                <c:pt idx="117">
                  <c:v>13196.447102957947</c:v>
                </c:pt>
                <c:pt idx="118">
                  <c:v>13315.371178476349</c:v>
                </c:pt>
                <c:pt idx="119">
                  <c:v>13556.828949149478</c:v>
                </c:pt>
                <c:pt idx="120">
                  <c:v>13664.279590823826</c:v>
                </c:pt>
                <c:pt idx="121">
                  <c:v>13651.903752070692</c:v>
                </c:pt>
                <c:pt idx="122">
                  <c:v>13850.626204549408</c:v>
                </c:pt>
                <c:pt idx="123">
                  <c:v>13842.440102874158</c:v>
                </c:pt>
                <c:pt idx="124">
                  <c:v>14021.374104846554</c:v>
                </c:pt>
                <c:pt idx="125">
                  <c:v>14122.2500821833</c:v>
                </c:pt>
                <c:pt idx="126">
                  <c:v>14179.294963936027</c:v>
                </c:pt>
                <c:pt idx="127">
                  <c:v>14305.889481181628</c:v>
                </c:pt>
                <c:pt idx="128">
                  <c:v>14316.009307662056</c:v>
                </c:pt>
                <c:pt idx="129">
                  <c:v>14366.543982570689</c:v>
                </c:pt>
                <c:pt idx="130">
                  <c:v>14378.146331401751</c:v>
                </c:pt>
                <c:pt idx="131">
                  <c:v>14417.981062388406</c:v>
                </c:pt>
                <c:pt idx="132">
                  <c:v>14518.728124738138</c:v>
                </c:pt>
                <c:pt idx="133">
                  <c:v>14669.236372074434</c:v>
                </c:pt>
                <c:pt idx="134">
                  <c:v>14824.450016436658</c:v>
                </c:pt>
                <c:pt idx="135">
                  <c:v>14918.557956955281</c:v>
                </c:pt>
                <c:pt idx="136">
                  <c:v>14936.799427617452</c:v>
                </c:pt>
                <c:pt idx="137">
                  <c:v>14923.134438994201</c:v>
                </c:pt>
                <c:pt idx="138">
                  <c:v>14949.75538381214</c:v>
                </c:pt>
                <c:pt idx="139">
                  <c:v>14955.621015721177</c:v>
                </c:pt>
                <c:pt idx="140">
                  <c:v>14939.635557331712</c:v>
                </c:pt>
              </c:numCache>
            </c:numRef>
          </c:val>
          <c:smooth val="0"/>
          <c:extLst>
            <c:ext xmlns:c16="http://schemas.microsoft.com/office/drawing/2014/chart" uri="{C3380CC4-5D6E-409C-BE32-E72D297353CC}">
              <c16:uniqueId val="{00000002-74A6-4C37-9E52-87B875F18478}"/>
            </c:ext>
          </c:extLst>
        </c:ser>
        <c:dLbls>
          <c:showLegendKey val="0"/>
          <c:showVal val="0"/>
          <c:showCatName val="0"/>
          <c:showSerName val="0"/>
          <c:showPercent val="0"/>
          <c:showBubbleSize val="0"/>
        </c:dLbls>
        <c:smooth val="0"/>
        <c:axId val="266366792"/>
        <c:axId val="266368360"/>
      </c:lineChart>
      <c:dateAx>
        <c:axId val="266366792"/>
        <c:scaling>
          <c:orientation val="minMax"/>
        </c:scaling>
        <c:delete val="0"/>
        <c:axPos val="b"/>
        <c:numFmt formatCode="mmm\-yy" sourceLinked="0"/>
        <c:majorTickMark val="cross"/>
        <c:minorTickMark val="none"/>
        <c:tickLblPos val="low"/>
        <c:spPr>
          <a:noFill/>
          <a:ln w="3175" cap="flat" cmpd="sng" algn="ctr">
            <a:solidFill>
              <a:schemeClr val="tx1"/>
            </a:solidFill>
            <a:round/>
          </a:ln>
          <a:effectLst/>
        </c:spPr>
        <c:txPr>
          <a:bodyPr rot="-60000000" spcFirstLastPara="1" vertOverflow="ellipsis" vert="horz" wrap="square" anchor="ctr" anchorCtr="1"/>
          <a:lstStyle/>
          <a:p>
            <a:pPr>
              <a:defRPr sz="600" b="0" i="0" u="none" strike="noStrike" kern="1200" baseline="0">
                <a:solidFill>
                  <a:schemeClr val="tx1"/>
                </a:solidFill>
                <a:latin typeface="Trade Gothic LT Std" panose="00000500000000000000" pitchFamily="50" charset="0"/>
                <a:ea typeface="+mn-ea"/>
                <a:cs typeface="+mn-cs"/>
              </a:defRPr>
            </a:pPr>
            <a:endParaRPr lang="en-US"/>
          </a:p>
        </c:txPr>
        <c:crossAx val="266368360"/>
        <c:crosses val="autoZero"/>
        <c:auto val="0"/>
        <c:lblOffset val="100"/>
        <c:baseTimeUnit val="days"/>
        <c:majorUnit val="12"/>
        <c:majorTimeUnit val="months"/>
        <c:minorUnit val="1"/>
        <c:minorTimeUnit val="months"/>
      </c:dateAx>
      <c:valAx>
        <c:axId val="266368360"/>
        <c:scaling>
          <c:orientation val="minMax"/>
          <c:max val="55000"/>
          <c:min val="5000"/>
        </c:scaling>
        <c:delete val="0"/>
        <c:axPos val="l"/>
        <c:majorGridlines>
          <c:spPr>
            <a:ln w="3175" cap="flat" cmpd="sng" algn="ctr">
              <a:solidFill>
                <a:srgbClr val="F2F2F2"/>
              </a:solidFill>
              <a:round/>
            </a:ln>
            <a:effectLst/>
          </c:spPr>
        </c:majorGridlines>
        <c:numFmt formatCode="&quot;$&quot;#,##0" sourceLinked="0"/>
        <c:majorTickMark val="out"/>
        <c:minorTickMark val="none"/>
        <c:tickLblPos val="nextTo"/>
        <c:spPr>
          <a:noFill/>
          <a:ln w="3175">
            <a:solidFill>
              <a:schemeClr val="tx1"/>
            </a:solidFill>
          </a:ln>
          <a:effectLst/>
        </c:spPr>
        <c:txPr>
          <a:bodyPr rot="-60000000" spcFirstLastPara="1" vertOverflow="ellipsis" vert="horz" wrap="square" anchor="ctr" anchorCtr="1"/>
          <a:lstStyle/>
          <a:p>
            <a:pPr>
              <a:defRPr sz="650" b="0" i="0" u="none" strike="noStrike" kern="1200" baseline="0">
                <a:solidFill>
                  <a:schemeClr val="tx1"/>
                </a:solidFill>
                <a:latin typeface="Trade Gothic LT Std" panose="00000500000000000000" pitchFamily="50" charset="0"/>
                <a:ea typeface="+mn-ea"/>
                <a:cs typeface="+mn-cs"/>
              </a:defRPr>
            </a:pPr>
            <a:endParaRPr lang="en-US"/>
          </a:p>
        </c:txPr>
        <c:crossAx val="266366792"/>
        <c:crosses val="autoZero"/>
        <c:crossBetween val="midCat"/>
        <c:majorUnit val="5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600">
          <a:solidFill>
            <a:schemeClr val="tx1"/>
          </a:solidFill>
          <a:latin typeface="Trade Gothic LT Std" panose="00000500000000000000" pitchFamily="50"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676328061767043"/>
          <c:y val="0.11014802252789817"/>
          <c:w val="0.66676673290281763"/>
          <c:h val="0.80629357452421335"/>
        </c:manualLayout>
      </c:layout>
      <c:barChart>
        <c:barDir val="col"/>
        <c:grouping val="clustered"/>
        <c:varyColors val="0"/>
        <c:ser>
          <c:idx val="0"/>
          <c:order val="0"/>
          <c:tx>
            <c:v>RFXIX</c:v>
          </c:tx>
          <c:spPr>
            <a:solidFill>
              <a:srgbClr val="08DA94"/>
            </a:solidFill>
            <a:ln>
              <a:noFill/>
            </a:ln>
            <a:effectLst/>
          </c:spPr>
          <c:invertIfNegative val="0"/>
          <c:cat>
            <c:strRef>
              <c:f>'[2]RFX - FACT SHEET'!$D$12:$H$12</c:f>
              <c:strCache>
                <c:ptCount val="5"/>
                <c:pt idx="0">
                  <c:v>1 Year</c:v>
                </c:pt>
                <c:pt idx="1">
                  <c:v>3 Years</c:v>
                </c:pt>
                <c:pt idx="2">
                  <c:v>5 Years</c:v>
                </c:pt>
                <c:pt idx="3">
                  <c:v>10 Years</c:v>
                </c:pt>
                <c:pt idx="4">
                  <c:v>Inception*</c:v>
                </c:pt>
              </c:strCache>
            </c:strRef>
          </c:cat>
          <c:val>
            <c:numRef>
              <c:f>'[2]RFX Return Data'!$T$23:$T$27</c:f>
              <c:numCache>
                <c:formatCode>General</c:formatCode>
                <c:ptCount val="5"/>
                <c:pt idx="0">
                  <c:v>2.8313849811769431E-2</c:v>
                </c:pt>
                <c:pt idx="1">
                  <c:v>7.3500464014898625E-2</c:v>
                </c:pt>
                <c:pt idx="2">
                  <c:v>8.3450811765578337E-2</c:v>
                </c:pt>
                <c:pt idx="3">
                  <c:v>0.10785869781632851</c:v>
                </c:pt>
                <c:pt idx="4">
                  <c:v>0.14818889405776114</c:v>
                </c:pt>
              </c:numCache>
            </c:numRef>
          </c:val>
          <c:extLst>
            <c:ext xmlns:c16="http://schemas.microsoft.com/office/drawing/2014/chart" uri="{C3380CC4-5D6E-409C-BE32-E72D297353CC}">
              <c16:uniqueId val="{00000000-5E00-412A-941C-2DBC3BFDF02D}"/>
            </c:ext>
          </c:extLst>
        </c:ser>
        <c:ser>
          <c:idx val="1"/>
          <c:order val="1"/>
          <c:tx>
            <c:v>Agg</c:v>
          </c:tx>
          <c:spPr>
            <a:solidFill>
              <a:srgbClr val="A5A5A5"/>
            </a:solidFill>
            <a:ln>
              <a:noFill/>
            </a:ln>
            <a:effectLst/>
          </c:spPr>
          <c:invertIfNegative val="0"/>
          <c:cat>
            <c:strRef>
              <c:f>'[2]RFX - FACT SHEET'!$D$12:$H$12</c:f>
              <c:strCache>
                <c:ptCount val="5"/>
                <c:pt idx="0">
                  <c:v>1 Year</c:v>
                </c:pt>
                <c:pt idx="1">
                  <c:v>3 Years</c:v>
                </c:pt>
                <c:pt idx="2">
                  <c:v>5 Years</c:v>
                </c:pt>
                <c:pt idx="3">
                  <c:v>10 Years</c:v>
                </c:pt>
                <c:pt idx="4">
                  <c:v>Inception*</c:v>
                </c:pt>
              </c:strCache>
            </c:strRef>
          </c:cat>
          <c:val>
            <c:numRef>
              <c:f>'[2]RFX Return Data'!$U$23:$U$27</c:f>
              <c:numCache>
                <c:formatCode>General</c:formatCode>
                <c:ptCount val="5"/>
                <c:pt idx="0">
                  <c:v>7.5065168539325766E-2</c:v>
                </c:pt>
                <c:pt idx="1">
                  <c:v>5.3400569261567332E-2</c:v>
                </c:pt>
                <c:pt idx="2">
                  <c:v>4.4356484869636725E-2</c:v>
                </c:pt>
                <c:pt idx="3">
                  <c:v>3.8395927286586362E-2</c:v>
                </c:pt>
                <c:pt idx="4">
                  <c:v>4.3429645204489553E-2</c:v>
                </c:pt>
              </c:numCache>
            </c:numRef>
          </c:val>
          <c:extLst>
            <c:ext xmlns:c16="http://schemas.microsoft.com/office/drawing/2014/chart" uri="{C3380CC4-5D6E-409C-BE32-E72D297353CC}">
              <c16:uniqueId val="{00000001-5E00-412A-941C-2DBC3BFDF02D}"/>
            </c:ext>
          </c:extLst>
        </c:ser>
        <c:ser>
          <c:idx val="2"/>
          <c:order val="2"/>
          <c:tx>
            <c:v>MBS Index</c:v>
          </c:tx>
          <c:spPr>
            <a:solidFill>
              <a:srgbClr val="025C78"/>
            </a:solidFill>
            <a:ln>
              <a:noFill/>
            </a:ln>
            <a:effectLst/>
          </c:spPr>
          <c:invertIfNegative val="0"/>
          <c:cat>
            <c:strRef>
              <c:f>'[2]RFX - FACT SHEET'!$D$12:$H$12</c:f>
              <c:strCache>
                <c:ptCount val="5"/>
                <c:pt idx="0">
                  <c:v>1 Year</c:v>
                </c:pt>
                <c:pt idx="1">
                  <c:v>3 Years</c:v>
                </c:pt>
                <c:pt idx="2">
                  <c:v>5 Years</c:v>
                </c:pt>
                <c:pt idx="3">
                  <c:v>10 Years</c:v>
                </c:pt>
                <c:pt idx="4">
                  <c:v>Inception*</c:v>
                </c:pt>
              </c:strCache>
            </c:strRef>
          </c:cat>
          <c:val>
            <c:numRef>
              <c:f>'[2]RFX Return Data'!$V$23:$V$27</c:f>
              <c:numCache>
                <c:formatCode>General</c:formatCode>
                <c:ptCount val="5"/>
                <c:pt idx="0">
                  <c:v>3.872014735204421E-2</c:v>
                </c:pt>
                <c:pt idx="1">
                  <c:v>3.7147554715385445E-2</c:v>
                </c:pt>
                <c:pt idx="2">
                  <c:v>3.0547797531329968E-2</c:v>
                </c:pt>
                <c:pt idx="3">
                  <c:v>3.0070334899496398E-2</c:v>
                </c:pt>
                <c:pt idx="4">
                  <c:v>3.4472936707435453E-2</c:v>
                </c:pt>
              </c:numCache>
            </c:numRef>
          </c:val>
          <c:extLst>
            <c:ext xmlns:c16="http://schemas.microsoft.com/office/drawing/2014/chart" uri="{C3380CC4-5D6E-409C-BE32-E72D297353CC}">
              <c16:uniqueId val="{00000002-5E00-412A-941C-2DBC3BFDF02D}"/>
            </c:ext>
          </c:extLst>
        </c:ser>
        <c:dLbls>
          <c:showLegendKey val="0"/>
          <c:showVal val="0"/>
          <c:showCatName val="0"/>
          <c:showSerName val="0"/>
          <c:showPercent val="0"/>
          <c:showBubbleSize val="0"/>
        </c:dLbls>
        <c:gapWidth val="298"/>
        <c:overlap val="-10"/>
        <c:axId val="818702696"/>
        <c:axId val="818703024"/>
      </c:barChart>
      <c:catAx>
        <c:axId val="818702696"/>
        <c:scaling>
          <c:orientation val="minMax"/>
        </c:scaling>
        <c:delete val="0"/>
        <c:axPos val="b"/>
        <c:numFmt formatCode="General" sourceLinked="1"/>
        <c:majorTickMark val="out"/>
        <c:minorTickMark val="none"/>
        <c:tickLblPos val="nextTo"/>
        <c:spPr>
          <a:noFill/>
          <a:ln w="9525" cap="flat" cmpd="sng" algn="ctr">
            <a:solidFill>
              <a:schemeClr val="bg1">
                <a:lumMod val="75000"/>
              </a:schemeClr>
            </a:solidFill>
            <a:round/>
          </a:ln>
          <a:effectLst/>
        </c:spPr>
        <c:txPr>
          <a:bodyPr rot="-60000000" spcFirstLastPara="1" vertOverflow="ellipsis" vert="horz" wrap="square" anchor="ctr" anchorCtr="1"/>
          <a:lstStyle/>
          <a:p>
            <a:pPr>
              <a:defRPr sz="100" b="0" i="0" u="none" strike="noStrike" kern="1200" baseline="0">
                <a:noFill/>
                <a:latin typeface="+mn-lt"/>
                <a:ea typeface="+mn-ea"/>
                <a:cs typeface="+mn-cs"/>
              </a:defRPr>
            </a:pPr>
            <a:endParaRPr lang="en-US"/>
          </a:p>
        </c:txPr>
        <c:crossAx val="818703024"/>
        <c:crosses val="autoZero"/>
        <c:auto val="1"/>
        <c:lblAlgn val="ctr"/>
        <c:lblOffset val="100"/>
        <c:noMultiLvlLbl val="0"/>
      </c:catAx>
      <c:valAx>
        <c:axId val="818703024"/>
        <c:scaling>
          <c:orientation val="minMax"/>
          <c:max val="0.2"/>
        </c:scaling>
        <c:delete val="0"/>
        <c:axPos val="l"/>
        <c:numFmt formatCode="0%" sourceLinked="0"/>
        <c:majorTickMark val="cross"/>
        <c:minorTickMark val="none"/>
        <c:tickLblPos val="nextTo"/>
        <c:spPr>
          <a:noFill/>
          <a:ln>
            <a:solidFill>
              <a:schemeClr val="bg1">
                <a:lumMod val="75000"/>
              </a:schemeClr>
            </a:solidFill>
          </a:ln>
          <a:effectLst/>
        </c:spPr>
        <c:txPr>
          <a:bodyPr rot="-60000000" spcFirstLastPara="1" vertOverflow="ellipsis" vert="horz" wrap="square" anchor="b" anchorCtr="1"/>
          <a:lstStyle/>
          <a:p>
            <a:pPr>
              <a:defRPr sz="500" b="1" i="0" u="none" strike="noStrike" kern="1200" baseline="0">
                <a:solidFill>
                  <a:sysClr val="windowText" lastClr="000000"/>
                </a:solidFill>
                <a:latin typeface="Trade Gothic LT Std" panose="00000500000000000000" pitchFamily="50" charset="0"/>
                <a:ea typeface="+mn-ea"/>
                <a:cs typeface="+mn-cs"/>
              </a:defRPr>
            </a:pPr>
            <a:endParaRPr lang="en-US"/>
          </a:p>
        </c:txPr>
        <c:crossAx val="818702696"/>
        <c:crosses val="autoZero"/>
        <c:crossBetween val="between"/>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096153846153844E-2"/>
          <c:y val="3.1833008790348269E-2"/>
          <c:w val="0.88166761633428303"/>
          <c:h val="0.86779545454545459"/>
        </c:manualLayout>
      </c:layout>
      <c:lineChart>
        <c:grouping val="standard"/>
        <c:varyColors val="0"/>
        <c:ser>
          <c:idx val="0"/>
          <c:order val="0"/>
          <c:tx>
            <c:v>RFXIX</c:v>
          </c:tx>
          <c:spPr>
            <a:ln w="19050" cap="rnd">
              <a:solidFill>
                <a:srgbClr val="08DA94"/>
              </a:solidFill>
              <a:round/>
            </a:ln>
            <a:effectLst/>
          </c:spPr>
          <c:marker>
            <c:symbol val="none"/>
          </c:marker>
          <c:cat>
            <c:numRef>
              <c:f>'[3]RFX Return Data'!$A$3:$A$149</c:f>
              <c:numCache>
                <c:formatCode>General</c:formatCode>
                <c:ptCount val="147"/>
                <c:pt idx="0">
                  <c:v>39845</c:v>
                </c:pt>
                <c:pt idx="1">
                  <c:v>39872</c:v>
                </c:pt>
                <c:pt idx="2">
                  <c:v>39903</c:v>
                </c:pt>
                <c:pt idx="3">
                  <c:v>39933</c:v>
                </c:pt>
                <c:pt idx="4">
                  <c:v>39964</c:v>
                </c:pt>
                <c:pt idx="5">
                  <c:v>39994</c:v>
                </c:pt>
                <c:pt idx="6">
                  <c:v>40025</c:v>
                </c:pt>
                <c:pt idx="7">
                  <c:v>40056</c:v>
                </c:pt>
                <c:pt idx="8">
                  <c:v>40086</c:v>
                </c:pt>
                <c:pt idx="9">
                  <c:v>40117</c:v>
                </c:pt>
                <c:pt idx="10">
                  <c:v>40147</c:v>
                </c:pt>
                <c:pt idx="11">
                  <c:v>40178</c:v>
                </c:pt>
                <c:pt idx="12">
                  <c:v>40209</c:v>
                </c:pt>
                <c:pt idx="13">
                  <c:v>40237</c:v>
                </c:pt>
                <c:pt idx="14">
                  <c:v>40268</c:v>
                </c:pt>
                <c:pt idx="15">
                  <c:v>40298</c:v>
                </c:pt>
                <c:pt idx="16">
                  <c:v>40329</c:v>
                </c:pt>
                <c:pt idx="17">
                  <c:v>40359</c:v>
                </c:pt>
                <c:pt idx="18">
                  <c:v>40390</c:v>
                </c:pt>
                <c:pt idx="19">
                  <c:v>40421</c:v>
                </c:pt>
                <c:pt idx="20">
                  <c:v>40451</c:v>
                </c:pt>
                <c:pt idx="21">
                  <c:v>40482</c:v>
                </c:pt>
                <c:pt idx="22">
                  <c:v>40512</c:v>
                </c:pt>
                <c:pt idx="23">
                  <c:v>40543</c:v>
                </c:pt>
                <c:pt idx="24">
                  <c:v>40574</c:v>
                </c:pt>
                <c:pt idx="25">
                  <c:v>40602</c:v>
                </c:pt>
                <c:pt idx="26">
                  <c:v>40633</c:v>
                </c:pt>
                <c:pt idx="27">
                  <c:v>40663</c:v>
                </c:pt>
                <c:pt idx="28">
                  <c:v>40694</c:v>
                </c:pt>
                <c:pt idx="29">
                  <c:v>40724</c:v>
                </c:pt>
                <c:pt idx="30">
                  <c:v>40755</c:v>
                </c:pt>
                <c:pt idx="31">
                  <c:v>40786</c:v>
                </c:pt>
                <c:pt idx="32">
                  <c:v>40816</c:v>
                </c:pt>
                <c:pt idx="33">
                  <c:v>40847</c:v>
                </c:pt>
                <c:pt idx="34">
                  <c:v>40877</c:v>
                </c:pt>
                <c:pt idx="35">
                  <c:v>40908</c:v>
                </c:pt>
                <c:pt idx="36">
                  <c:v>40939</c:v>
                </c:pt>
                <c:pt idx="37">
                  <c:v>40968</c:v>
                </c:pt>
                <c:pt idx="38">
                  <c:v>40999</c:v>
                </c:pt>
                <c:pt idx="39">
                  <c:v>41029</c:v>
                </c:pt>
                <c:pt idx="40">
                  <c:v>41060</c:v>
                </c:pt>
                <c:pt idx="41">
                  <c:v>41090</c:v>
                </c:pt>
                <c:pt idx="42">
                  <c:v>41121</c:v>
                </c:pt>
                <c:pt idx="43">
                  <c:v>41152</c:v>
                </c:pt>
                <c:pt idx="44">
                  <c:v>41182</c:v>
                </c:pt>
                <c:pt idx="45">
                  <c:v>41213</c:v>
                </c:pt>
                <c:pt idx="46">
                  <c:v>41243</c:v>
                </c:pt>
                <c:pt idx="47">
                  <c:v>41274</c:v>
                </c:pt>
                <c:pt idx="48">
                  <c:v>41305</c:v>
                </c:pt>
                <c:pt idx="49">
                  <c:v>41333</c:v>
                </c:pt>
                <c:pt idx="50">
                  <c:v>41364</c:v>
                </c:pt>
                <c:pt idx="51">
                  <c:v>41394</c:v>
                </c:pt>
                <c:pt idx="52">
                  <c:v>41425</c:v>
                </c:pt>
                <c:pt idx="53">
                  <c:v>41455</c:v>
                </c:pt>
                <c:pt idx="54">
                  <c:v>41486</c:v>
                </c:pt>
                <c:pt idx="55">
                  <c:v>41517</c:v>
                </c:pt>
                <c:pt idx="56">
                  <c:v>41547</c:v>
                </c:pt>
                <c:pt idx="57">
                  <c:v>41578</c:v>
                </c:pt>
                <c:pt idx="58">
                  <c:v>41608</c:v>
                </c:pt>
                <c:pt idx="59">
                  <c:v>41639</c:v>
                </c:pt>
                <c:pt idx="60">
                  <c:v>41670</c:v>
                </c:pt>
                <c:pt idx="61">
                  <c:v>41698</c:v>
                </c:pt>
                <c:pt idx="62">
                  <c:v>41729</c:v>
                </c:pt>
                <c:pt idx="63">
                  <c:v>41759</c:v>
                </c:pt>
                <c:pt idx="64">
                  <c:v>41790</c:v>
                </c:pt>
                <c:pt idx="65">
                  <c:v>41820</c:v>
                </c:pt>
                <c:pt idx="66">
                  <c:v>41851</c:v>
                </c:pt>
                <c:pt idx="67">
                  <c:v>41882</c:v>
                </c:pt>
                <c:pt idx="68">
                  <c:v>41912</c:v>
                </c:pt>
                <c:pt idx="69">
                  <c:v>41943</c:v>
                </c:pt>
                <c:pt idx="70">
                  <c:v>41973</c:v>
                </c:pt>
                <c:pt idx="71">
                  <c:v>42004</c:v>
                </c:pt>
                <c:pt idx="72">
                  <c:v>42035</c:v>
                </c:pt>
                <c:pt idx="73">
                  <c:v>42063</c:v>
                </c:pt>
                <c:pt idx="74">
                  <c:v>42094</c:v>
                </c:pt>
                <c:pt idx="75">
                  <c:v>42124</c:v>
                </c:pt>
                <c:pt idx="76">
                  <c:v>42155</c:v>
                </c:pt>
                <c:pt idx="77">
                  <c:v>42185</c:v>
                </c:pt>
                <c:pt idx="78">
                  <c:v>42216</c:v>
                </c:pt>
                <c:pt idx="79">
                  <c:v>42247</c:v>
                </c:pt>
                <c:pt idx="80">
                  <c:v>42277</c:v>
                </c:pt>
                <c:pt idx="81">
                  <c:v>42308</c:v>
                </c:pt>
                <c:pt idx="82">
                  <c:v>42338</c:v>
                </c:pt>
                <c:pt idx="83">
                  <c:v>42369</c:v>
                </c:pt>
                <c:pt idx="84">
                  <c:v>42400</c:v>
                </c:pt>
                <c:pt idx="85">
                  <c:v>42429</c:v>
                </c:pt>
                <c:pt idx="86">
                  <c:v>42460</c:v>
                </c:pt>
                <c:pt idx="87">
                  <c:v>42490</c:v>
                </c:pt>
                <c:pt idx="88">
                  <c:v>42521</c:v>
                </c:pt>
                <c:pt idx="89">
                  <c:v>42551</c:v>
                </c:pt>
                <c:pt idx="90">
                  <c:v>42582</c:v>
                </c:pt>
                <c:pt idx="91">
                  <c:v>42613</c:v>
                </c:pt>
                <c:pt idx="92">
                  <c:v>42643</c:v>
                </c:pt>
                <c:pt idx="93">
                  <c:v>42674</c:v>
                </c:pt>
                <c:pt idx="94">
                  <c:v>42704</c:v>
                </c:pt>
                <c:pt idx="95">
                  <c:v>42735</c:v>
                </c:pt>
                <c:pt idx="96">
                  <c:v>42766</c:v>
                </c:pt>
                <c:pt idx="97">
                  <c:v>42794</c:v>
                </c:pt>
                <c:pt idx="98">
                  <c:v>42825</c:v>
                </c:pt>
                <c:pt idx="99">
                  <c:v>42855</c:v>
                </c:pt>
                <c:pt idx="100">
                  <c:v>42886</c:v>
                </c:pt>
                <c:pt idx="101">
                  <c:v>42916</c:v>
                </c:pt>
                <c:pt idx="102">
                  <c:v>42947</c:v>
                </c:pt>
                <c:pt idx="103">
                  <c:v>42978</c:v>
                </c:pt>
                <c:pt idx="104">
                  <c:v>43008</c:v>
                </c:pt>
                <c:pt idx="105">
                  <c:v>43039</c:v>
                </c:pt>
                <c:pt idx="106">
                  <c:v>43069</c:v>
                </c:pt>
                <c:pt idx="107">
                  <c:v>43100</c:v>
                </c:pt>
                <c:pt idx="108">
                  <c:v>43131</c:v>
                </c:pt>
                <c:pt idx="109">
                  <c:v>43159</c:v>
                </c:pt>
                <c:pt idx="110">
                  <c:v>43190</c:v>
                </c:pt>
                <c:pt idx="111">
                  <c:v>43220</c:v>
                </c:pt>
                <c:pt idx="112">
                  <c:v>43251</c:v>
                </c:pt>
                <c:pt idx="113">
                  <c:v>43281</c:v>
                </c:pt>
                <c:pt idx="114">
                  <c:v>43312</c:v>
                </c:pt>
                <c:pt idx="115">
                  <c:v>43343</c:v>
                </c:pt>
                <c:pt idx="116">
                  <c:v>43373</c:v>
                </c:pt>
                <c:pt idx="117">
                  <c:v>43404</c:v>
                </c:pt>
                <c:pt idx="118">
                  <c:v>43434</c:v>
                </c:pt>
                <c:pt idx="119">
                  <c:v>43465</c:v>
                </c:pt>
                <c:pt idx="120">
                  <c:v>43496</c:v>
                </c:pt>
                <c:pt idx="121">
                  <c:v>43524</c:v>
                </c:pt>
                <c:pt idx="122">
                  <c:v>43555</c:v>
                </c:pt>
                <c:pt idx="123">
                  <c:v>43585</c:v>
                </c:pt>
                <c:pt idx="124">
                  <c:v>43616</c:v>
                </c:pt>
                <c:pt idx="125">
                  <c:v>43646</c:v>
                </c:pt>
                <c:pt idx="126">
                  <c:v>43677</c:v>
                </c:pt>
                <c:pt idx="127">
                  <c:v>43708</c:v>
                </c:pt>
                <c:pt idx="128">
                  <c:v>43738</c:v>
                </c:pt>
                <c:pt idx="129">
                  <c:v>43769</c:v>
                </c:pt>
                <c:pt idx="130">
                  <c:v>43799</c:v>
                </c:pt>
                <c:pt idx="131">
                  <c:v>43830</c:v>
                </c:pt>
                <c:pt idx="132">
                  <c:v>43861</c:v>
                </c:pt>
                <c:pt idx="133">
                  <c:v>43890</c:v>
                </c:pt>
                <c:pt idx="134">
                  <c:v>43921</c:v>
                </c:pt>
                <c:pt idx="135">
                  <c:v>43951</c:v>
                </c:pt>
                <c:pt idx="136">
                  <c:v>43982</c:v>
                </c:pt>
                <c:pt idx="137">
                  <c:v>44012</c:v>
                </c:pt>
                <c:pt idx="138">
                  <c:v>44043</c:v>
                </c:pt>
                <c:pt idx="139">
                  <c:v>44074</c:v>
                </c:pt>
                <c:pt idx="140">
                  <c:v>44104</c:v>
                </c:pt>
                <c:pt idx="141">
                  <c:v>44135</c:v>
                </c:pt>
                <c:pt idx="142">
                  <c:v>44165</c:v>
                </c:pt>
                <c:pt idx="143">
                  <c:v>44196</c:v>
                </c:pt>
                <c:pt idx="144">
                  <c:v>44227</c:v>
                </c:pt>
                <c:pt idx="145">
                  <c:v>44255</c:v>
                </c:pt>
                <c:pt idx="146">
                  <c:v>44286</c:v>
                </c:pt>
              </c:numCache>
            </c:numRef>
          </c:cat>
          <c:val>
            <c:numRef>
              <c:f>'[3]RFX Return Data'!$H$3:$H$149</c:f>
              <c:numCache>
                <c:formatCode>General</c:formatCode>
                <c:ptCount val="147"/>
                <c:pt idx="0">
                  <c:v>10000</c:v>
                </c:pt>
                <c:pt idx="1">
                  <c:v>9859.1061037513919</c:v>
                </c:pt>
                <c:pt idx="2">
                  <c:v>9732.0787421072164</c:v>
                </c:pt>
                <c:pt idx="3">
                  <c:v>10233.997771449795</c:v>
                </c:pt>
                <c:pt idx="4">
                  <c:v>10779.249721431224</c:v>
                </c:pt>
                <c:pt idx="5">
                  <c:v>11463.909867525072</c:v>
                </c:pt>
                <c:pt idx="6">
                  <c:v>12074.780240188191</c:v>
                </c:pt>
                <c:pt idx="7">
                  <c:v>12630.927324501672</c:v>
                </c:pt>
                <c:pt idx="8">
                  <c:v>13183.112541785316</c:v>
                </c:pt>
                <c:pt idx="9">
                  <c:v>13969.790763897487</c:v>
                </c:pt>
                <c:pt idx="10">
                  <c:v>13846.477652593783</c:v>
                </c:pt>
                <c:pt idx="11">
                  <c:v>14702.983781106846</c:v>
                </c:pt>
                <c:pt idx="12">
                  <c:v>15369.320292187693</c:v>
                </c:pt>
                <c:pt idx="13">
                  <c:v>15493.623870248854</c:v>
                </c:pt>
                <c:pt idx="14">
                  <c:v>15694.688622013122</c:v>
                </c:pt>
                <c:pt idx="15">
                  <c:v>16612.356072799303</c:v>
                </c:pt>
                <c:pt idx="16">
                  <c:v>15743.716726507364</c:v>
                </c:pt>
                <c:pt idx="17">
                  <c:v>16401.881886839168</c:v>
                </c:pt>
                <c:pt idx="18">
                  <c:v>16700.259997523826</c:v>
                </c:pt>
                <c:pt idx="19">
                  <c:v>17346.787173455483</c:v>
                </c:pt>
                <c:pt idx="20">
                  <c:v>17748.669060294658</c:v>
                </c:pt>
                <c:pt idx="21">
                  <c:v>17738.269159341333</c:v>
                </c:pt>
                <c:pt idx="22">
                  <c:v>18240.931038752005</c:v>
                </c:pt>
                <c:pt idx="23">
                  <c:v>18634.393958152774</c:v>
                </c:pt>
                <c:pt idx="24">
                  <c:v>19803.639965333656</c:v>
                </c:pt>
                <c:pt idx="25">
                  <c:v>19692.707688498198</c:v>
                </c:pt>
                <c:pt idx="26">
                  <c:v>19718.459824192145</c:v>
                </c:pt>
                <c:pt idx="27">
                  <c:v>19808.344682431591</c:v>
                </c:pt>
                <c:pt idx="28">
                  <c:v>19719.202674260239</c:v>
                </c:pt>
                <c:pt idx="29">
                  <c:v>19445.833849201434</c:v>
                </c:pt>
                <c:pt idx="30">
                  <c:v>19593.41339606289</c:v>
                </c:pt>
                <c:pt idx="31">
                  <c:v>19184.350625232135</c:v>
                </c:pt>
                <c:pt idx="32">
                  <c:v>18818.373158350867</c:v>
                </c:pt>
                <c:pt idx="33">
                  <c:v>18458.833725393088</c:v>
                </c:pt>
                <c:pt idx="34">
                  <c:v>18362.015599851424</c:v>
                </c:pt>
                <c:pt idx="35">
                  <c:v>19320.292187693445</c:v>
                </c:pt>
                <c:pt idx="36">
                  <c:v>19720.193141017699</c:v>
                </c:pt>
                <c:pt idx="37">
                  <c:v>20098.056208988477</c:v>
                </c:pt>
                <c:pt idx="38">
                  <c:v>20806.982790640082</c:v>
                </c:pt>
                <c:pt idx="39">
                  <c:v>20807.230407329447</c:v>
                </c:pt>
                <c:pt idx="40">
                  <c:v>20884.734431100649</c:v>
                </c:pt>
                <c:pt idx="41">
                  <c:v>21055.837563451765</c:v>
                </c:pt>
                <c:pt idx="42">
                  <c:v>22013.866534604425</c:v>
                </c:pt>
                <c:pt idx="43">
                  <c:v>22233.007304692328</c:v>
                </c:pt>
                <c:pt idx="44">
                  <c:v>23212.331311130361</c:v>
                </c:pt>
                <c:pt idx="45">
                  <c:v>23455.243283397296</c:v>
                </c:pt>
                <c:pt idx="46">
                  <c:v>24135.941562461299</c:v>
                </c:pt>
                <c:pt idx="47">
                  <c:v>25521.852172836439</c:v>
                </c:pt>
                <c:pt idx="48">
                  <c:v>27756.840411043693</c:v>
                </c:pt>
                <c:pt idx="49">
                  <c:v>28436.795840039606</c:v>
                </c:pt>
                <c:pt idx="50">
                  <c:v>28727.250216664594</c:v>
                </c:pt>
                <c:pt idx="51">
                  <c:v>29152.655688993429</c:v>
                </c:pt>
                <c:pt idx="52">
                  <c:v>29885.353472824059</c:v>
                </c:pt>
                <c:pt idx="53">
                  <c:v>28999.380958276579</c:v>
                </c:pt>
                <c:pt idx="54">
                  <c:v>28841.401510461801</c:v>
                </c:pt>
                <c:pt idx="55">
                  <c:v>28959.019437910112</c:v>
                </c:pt>
                <c:pt idx="56">
                  <c:v>29383.434443481485</c:v>
                </c:pt>
                <c:pt idx="57">
                  <c:v>29960.876563080346</c:v>
                </c:pt>
                <c:pt idx="58">
                  <c:v>30215.921753126157</c:v>
                </c:pt>
                <c:pt idx="59">
                  <c:v>30363.253683298251</c:v>
                </c:pt>
                <c:pt idx="60">
                  <c:v>31097.189550575709</c:v>
                </c:pt>
                <c:pt idx="61">
                  <c:v>31276.21641698651</c:v>
                </c:pt>
                <c:pt idx="62">
                  <c:v>31311.130370186951</c:v>
                </c:pt>
                <c:pt idx="63">
                  <c:v>31542.404358053736</c:v>
                </c:pt>
                <c:pt idx="64">
                  <c:v>31939.086294416251</c:v>
                </c:pt>
                <c:pt idx="65">
                  <c:v>32155.998514299874</c:v>
                </c:pt>
                <c:pt idx="66">
                  <c:v>32322.396929553059</c:v>
                </c:pt>
                <c:pt idx="67">
                  <c:v>32508.109446576706</c:v>
                </c:pt>
                <c:pt idx="68">
                  <c:v>32595.022904543777</c:v>
                </c:pt>
                <c:pt idx="69">
                  <c:v>32610.62275597376</c:v>
                </c:pt>
                <c:pt idx="70">
                  <c:v>33231.645412900834</c:v>
                </c:pt>
                <c:pt idx="71">
                  <c:v>33466.881267797449</c:v>
                </c:pt>
                <c:pt idx="72">
                  <c:v>33461.681317320792</c:v>
                </c:pt>
                <c:pt idx="73">
                  <c:v>33748.17382691594</c:v>
                </c:pt>
                <c:pt idx="74">
                  <c:v>33943.048161446088</c:v>
                </c:pt>
                <c:pt idx="75">
                  <c:v>33976.724031199708</c:v>
                </c:pt>
                <c:pt idx="76">
                  <c:v>34048.285254426155</c:v>
                </c:pt>
                <c:pt idx="77">
                  <c:v>34264.702240931045</c:v>
                </c:pt>
                <c:pt idx="78">
                  <c:v>34411.043704345677</c:v>
                </c:pt>
                <c:pt idx="79">
                  <c:v>34416.491271511703</c:v>
                </c:pt>
                <c:pt idx="80">
                  <c:v>34479.881143989107</c:v>
                </c:pt>
                <c:pt idx="81">
                  <c:v>34642.565308901823</c:v>
                </c:pt>
                <c:pt idx="82">
                  <c:v>34741.364367958406</c:v>
                </c:pt>
                <c:pt idx="83">
                  <c:v>34762.659403243779</c:v>
                </c:pt>
                <c:pt idx="84">
                  <c:v>34599.975238331062</c:v>
                </c:pt>
                <c:pt idx="85">
                  <c:v>34330.56828030209</c:v>
                </c:pt>
                <c:pt idx="86">
                  <c:v>34411.538937724399</c:v>
                </c:pt>
                <c:pt idx="87">
                  <c:v>34572.24216912219</c:v>
                </c:pt>
                <c:pt idx="88">
                  <c:v>34642.565308901809</c:v>
                </c:pt>
                <c:pt idx="89">
                  <c:v>34746.069085056326</c:v>
                </c:pt>
                <c:pt idx="90">
                  <c:v>34897.858115636984</c:v>
                </c:pt>
                <c:pt idx="91">
                  <c:v>35008.790392472445</c:v>
                </c:pt>
                <c:pt idx="92">
                  <c:v>35792.249597622875</c:v>
                </c:pt>
                <c:pt idx="93">
                  <c:v>35947.257645165271</c:v>
                </c:pt>
                <c:pt idx="94">
                  <c:v>36105.484709669421</c:v>
                </c:pt>
                <c:pt idx="95">
                  <c:v>36181.255416615066</c:v>
                </c:pt>
                <c:pt idx="96">
                  <c:v>36414.510337996762</c:v>
                </c:pt>
                <c:pt idx="97">
                  <c:v>36666.33651108083</c:v>
                </c:pt>
                <c:pt idx="98">
                  <c:v>37174.198340968163</c:v>
                </c:pt>
                <c:pt idx="99">
                  <c:v>38411.538937724377</c:v>
                </c:pt>
                <c:pt idx="100">
                  <c:v>38799.059056580387</c:v>
                </c:pt>
                <c:pt idx="101">
                  <c:v>39206.140893896219</c:v>
                </c:pt>
                <c:pt idx="102">
                  <c:v>39409.434195864771</c:v>
                </c:pt>
                <c:pt idx="103">
                  <c:v>40016.095084808687</c:v>
                </c:pt>
                <c:pt idx="104">
                  <c:v>40289.711526556872</c:v>
                </c:pt>
                <c:pt idx="105">
                  <c:v>40810.697040980544</c:v>
                </c:pt>
                <c:pt idx="106">
                  <c:v>41302.959019437891</c:v>
                </c:pt>
                <c:pt idx="107">
                  <c:v>41951.962362263199</c:v>
                </c:pt>
                <c:pt idx="108">
                  <c:v>43048.161446081453</c:v>
                </c:pt>
                <c:pt idx="109">
                  <c:v>43612.479881143969</c:v>
                </c:pt>
                <c:pt idx="110">
                  <c:v>44325.120713136042</c:v>
                </c:pt>
                <c:pt idx="111">
                  <c:v>44485.081094465742</c:v>
                </c:pt>
                <c:pt idx="112">
                  <c:v>44732.450167141244</c:v>
                </c:pt>
                <c:pt idx="113">
                  <c:v>44961.000371425005</c:v>
                </c:pt>
                <c:pt idx="114">
                  <c:v>46247.369072675472</c:v>
                </c:pt>
                <c:pt idx="115">
                  <c:v>46507.118979819214</c:v>
                </c:pt>
                <c:pt idx="116">
                  <c:v>46649.498576204016</c:v>
                </c:pt>
                <c:pt idx="117">
                  <c:v>47050.637612975086</c:v>
                </c:pt>
                <c:pt idx="118">
                  <c:v>46931.533985390583</c:v>
                </c:pt>
                <c:pt idx="119">
                  <c:v>46684.164912715089</c:v>
                </c:pt>
                <c:pt idx="120">
                  <c:v>46958.028971152627</c:v>
                </c:pt>
                <c:pt idx="121">
                  <c:v>47225.454995666689</c:v>
                </c:pt>
                <c:pt idx="122">
                  <c:v>47501.547604308515</c:v>
                </c:pt>
                <c:pt idx="123">
                  <c:v>48074.53262349881</c:v>
                </c:pt>
                <c:pt idx="124">
                  <c:v>49243.035780611601</c:v>
                </c:pt>
                <c:pt idx="125">
                  <c:v>49439.891048656667</c:v>
                </c:pt>
                <c:pt idx="126">
                  <c:v>49473.81</c:v>
                </c:pt>
                <c:pt idx="127">
                  <c:v>49614.1</c:v>
                </c:pt>
                <c:pt idx="128">
                  <c:v>49624.05</c:v>
                </c:pt>
                <c:pt idx="129">
                  <c:v>49976</c:v>
                </c:pt>
                <c:pt idx="130">
                  <c:v>50244</c:v>
                </c:pt>
                <c:pt idx="131">
                  <c:v>50470</c:v>
                </c:pt>
                <c:pt idx="132">
                  <c:v>51791</c:v>
                </c:pt>
                <c:pt idx="133">
                  <c:v>52008</c:v>
                </c:pt>
                <c:pt idx="134">
                  <c:v>46934</c:v>
                </c:pt>
                <c:pt idx="135">
                  <c:v>48254</c:v>
                </c:pt>
                <c:pt idx="136">
                  <c:v>49506</c:v>
                </c:pt>
                <c:pt idx="137">
                  <c:v>50151</c:v>
                </c:pt>
                <c:pt idx="138">
                  <c:v>50620</c:v>
                </c:pt>
                <c:pt idx="139">
                  <c:v>50806</c:v>
                </c:pt>
                <c:pt idx="140">
                  <c:v>51044</c:v>
                </c:pt>
                <c:pt idx="141">
                  <c:v>51310</c:v>
                </c:pt>
                <c:pt idx="142">
                  <c:v>51657</c:v>
                </c:pt>
                <c:pt idx="143">
                  <c:v>51899</c:v>
                </c:pt>
                <c:pt idx="144">
                  <c:v>52381</c:v>
                </c:pt>
                <c:pt idx="145">
                  <c:v>52813</c:v>
                </c:pt>
                <c:pt idx="146">
                  <c:v>52741</c:v>
                </c:pt>
              </c:numCache>
            </c:numRef>
          </c:val>
          <c:smooth val="0"/>
          <c:extLst>
            <c:ext xmlns:c16="http://schemas.microsoft.com/office/drawing/2014/chart" uri="{C3380CC4-5D6E-409C-BE32-E72D297353CC}">
              <c16:uniqueId val="{00000000-0738-4E27-90D9-C8CF1793EB67}"/>
            </c:ext>
          </c:extLst>
        </c:ser>
        <c:ser>
          <c:idx val="2"/>
          <c:order val="1"/>
          <c:tx>
            <c:v>Bloomberg Barclays US Agg. TR</c:v>
          </c:tx>
          <c:spPr>
            <a:ln w="12700" cap="rnd">
              <a:solidFill>
                <a:srgbClr val="A5A5A5"/>
              </a:solidFill>
              <a:round/>
            </a:ln>
            <a:effectLst/>
          </c:spPr>
          <c:marker>
            <c:symbol val="none"/>
          </c:marker>
          <c:cat>
            <c:numRef>
              <c:f>'[3]RFX Return Data'!$A$3:$A$149</c:f>
              <c:numCache>
                <c:formatCode>General</c:formatCode>
                <c:ptCount val="147"/>
                <c:pt idx="0">
                  <c:v>39845</c:v>
                </c:pt>
                <c:pt idx="1">
                  <c:v>39872</c:v>
                </c:pt>
                <c:pt idx="2">
                  <c:v>39903</c:v>
                </c:pt>
                <c:pt idx="3">
                  <c:v>39933</c:v>
                </c:pt>
                <c:pt idx="4">
                  <c:v>39964</c:v>
                </c:pt>
                <c:pt idx="5">
                  <c:v>39994</c:v>
                </c:pt>
                <c:pt idx="6">
                  <c:v>40025</c:v>
                </c:pt>
                <c:pt idx="7">
                  <c:v>40056</c:v>
                </c:pt>
                <c:pt idx="8">
                  <c:v>40086</c:v>
                </c:pt>
                <c:pt idx="9">
                  <c:v>40117</c:v>
                </c:pt>
                <c:pt idx="10">
                  <c:v>40147</c:v>
                </c:pt>
                <c:pt idx="11">
                  <c:v>40178</c:v>
                </c:pt>
                <c:pt idx="12">
                  <c:v>40209</c:v>
                </c:pt>
                <c:pt idx="13">
                  <c:v>40237</c:v>
                </c:pt>
                <c:pt idx="14">
                  <c:v>40268</c:v>
                </c:pt>
                <c:pt idx="15">
                  <c:v>40298</c:v>
                </c:pt>
                <c:pt idx="16">
                  <c:v>40329</c:v>
                </c:pt>
                <c:pt idx="17">
                  <c:v>40359</c:v>
                </c:pt>
                <c:pt idx="18">
                  <c:v>40390</c:v>
                </c:pt>
                <c:pt idx="19">
                  <c:v>40421</c:v>
                </c:pt>
                <c:pt idx="20">
                  <c:v>40451</c:v>
                </c:pt>
                <c:pt idx="21">
                  <c:v>40482</c:v>
                </c:pt>
                <c:pt idx="22">
                  <c:v>40512</c:v>
                </c:pt>
                <c:pt idx="23">
                  <c:v>40543</c:v>
                </c:pt>
                <c:pt idx="24">
                  <c:v>40574</c:v>
                </c:pt>
                <c:pt idx="25">
                  <c:v>40602</c:v>
                </c:pt>
                <c:pt idx="26">
                  <c:v>40633</c:v>
                </c:pt>
                <c:pt idx="27">
                  <c:v>40663</c:v>
                </c:pt>
                <c:pt idx="28">
                  <c:v>40694</c:v>
                </c:pt>
                <c:pt idx="29">
                  <c:v>40724</c:v>
                </c:pt>
                <c:pt idx="30">
                  <c:v>40755</c:v>
                </c:pt>
                <c:pt idx="31">
                  <c:v>40786</c:v>
                </c:pt>
                <c:pt idx="32">
                  <c:v>40816</c:v>
                </c:pt>
                <c:pt idx="33">
                  <c:v>40847</c:v>
                </c:pt>
                <c:pt idx="34">
                  <c:v>40877</c:v>
                </c:pt>
                <c:pt idx="35">
                  <c:v>40908</c:v>
                </c:pt>
                <c:pt idx="36">
                  <c:v>40939</c:v>
                </c:pt>
                <c:pt idx="37">
                  <c:v>40968</c:v>
                </c:pt>
                <c:pt idx="38">
                  <c:v>40999</c:v>
                </c:pt>
                <c:pt idx="39">
                  <c:v>41029</c:v>
                </c:pt>
                <c:pt idx="40">
                  <c:v>41060</c:v>
                </c:pt>
                <c:pt idx="41">
                  <c:v>41090</c:v>
                </c:pt>
                <c:pt idx="42">
                  <c:v>41121</c:v>
                </c:pt>
                <c:pt idx="43">
                  <c:v>41152</c:v>
                </c:pt>
                <c:pt idx="44">
                  <c:v>41182</c:v>
                </c:pt>
                <c:pt idx="45">
                  <c:v>41213</c:v>
                </c:pt>
                <c:pt idx="46">
                  <c:v>41243</c:v>
                </c:pt>
                <c:pt idx="47">
                  <c:v>41274</c:v>
                </c:pt>
                <c:pt idx="48">
                  <c:v>41305</c:v>
                </c:pt>
                <c:pt idx="49">
                  <c:v>41333</c:v>
                </c:pt>
                <c:pt idx="50">
                  <c:v>41364</c:v>
                </c:pt>
                <c:pt idx="51">
                  <c:v>41394</c:v>
                </c:pt>
                <c:pt idx="52">
                  <c:v>41425</c:v>
                </c:pt>
                <c:pt idx="53">
                  <c:v>41455</c:v>
                </c:pt>
                <c:pt idx="54">
                  <c:v>41486</c:v>
                </c:pt>
                <c:pt idx="55">
                  <c:v>41517</c:v>
                </c:pt>
                <c:pt idx="56">
                  <c:v>41547</c:v>
                </c:pt>
                <c:pt idx="57">
                  <c:v>41578</c:v>
                </c:pt>
                <c:pt idx="58">
                  <c:v>41608</c:v>
                </c:pt>
                <c:pt idx="59">
                  <c:v>41639</c:v>
                </c:pt>
                <c:pt idx="60">
                  <c:v>41670</c:v>
                </c:pt>
                <c:pt idx="61">
                  <c:v>41698</c:v>
                </c:pt>
                <c:pt idx="62">
                  <c:v>41729</c:v>
                </c:pt>
                <c:pt idx="63">
                  <c:v>41759</c:v>
                </c:pt>
                <c:pt idx="64">
                  <c:v>41790</c:v>
                </c:pt>
                <c:pt idx="65">
                  <c:v>41820</c:v>
                </c:pt>
                <c:pt idx="66">
                  <c:v>41851</c:v>
                </c:pt>
                <c:pt idx="67">
                  <c:v>41882</c:v>
                </c:pt>
                <c:pt idx="68">
                  <c:v>41912</c:v>
                </c:pt>
                <c:pt idx="69">
                  <c:v>41943</c:v>
                </c:pt>
                <c:pt idx="70">
                  <c:v>41973</c:v>
                </c:pt>
                <c:pt idx="71">
                  <c:v>42004</c:v>
                </c:pt>
                <c:pt idx="72">
                  <c:v>42035</c:v>
                </c:pt>
                <c:pt idx="73">
                  <c:v>42063</c:v>
                </c:pt>
                <c:pt idx="74">
                  <c:v>42094</c:v>
                </c:pt>
                <c:pt idx="75">
                  <c:v>42124</c:v>
                </c:pt>
                <c:pt idx="76">
                  <c:v>42155</c:v>
                </c:pt>
                <c:pt idx="77">
                  <c:v>42185</c:v>
                </c:pt>
                <c:pt idx="78">
                  <c:v>42216</c:v>
                </c:pt>
                <c:pt idx="79">
                  <c:v>42247</c:v>
                </c:pt>
                <c:pt idx="80">
                  <c:v>42277</c:v>
                </c:pt>
                <c:pt idx="81">
                  <c:v>42308</c:v>
                </c:pt>
                <c:pt idx="82">
                  <c:v>42338</c:v>
                </c:pt>
                <c:pt idx="83">
                  <c:v>42369</c:v>
                </c:pt>
                <c:pt idx="84">
                  <c:v>42400</c:v>
                </c:pt>
                <c:pt idx="85">
                  <c:v>42429</c:v>
                </c:pt>
                <c:pt idx="86">
                  <c:v>42460</c:v>
                </c:pt>
                <c:pt idx="87">
                  <c:v>42490</c:v>
                </c:pt>
                <c:pt idx="88">
                  <c:v>42521</c:v>
                </c:pt>
                <c:pt idx="89">
                  <c:v>42551</c:v>
                </c:pt>
                <c:pt idx="90">
                  <c:v>42582</c:v>
                </c:pt>
                <c:pt idx="91">
                  <c:v>42613</c:v>
                </c:pt>
                <c:pt idx="92">
                  <c:v>42643</c:v>
                </c:pt>
                <c:pt idx="93">
                  <c:v>42674</c:v>
                </c:pt>
                <c:pt idx="94">
                  <c:v>42704</c:v>
                </c:pt>
                <c:pt idx="95">
                  <c:v>42735</c:v>
                </c:pt>
                <c:pt idx="96">
                  <c:v>42766</c:v>
                </c:pt>
                <c:pt idx="97">
                  <c:v>42794</c:v>
                </c:pt>
                <c:pt idx="98">
                  <c:v>42825</c:v>
                </c:pt>
                <c:pt idx="99">
                  <c:v>42855</c:v>
                </c:pt>
                <c:pt idx="100">
                  <c:v>42886</c:v>
                </c:pt>
                <c:pt idx="101">
                  <c:v>42916</c:v>
                </c:pt>
                <c:pt idx="102">
                  <c:v>42947</c:v>
                </c:pt>
                <c:pt idx="103">
                  <c:v>42978</c:v>
                </c:pt>
                <c:pt idx="104">
                  <c:v>43008</c:v>
                </c:pt>
                <c:pt idx="105">
                  <c:v>43039</c:v>
                </c:pt>
                <c:pt idx="106">
                  <c:v>43069</c:v>
                </c:pt>
                <c:pt idx="107">
                  <c:v>43100</c:v>
                </c:pt>
                <c:pt idx="108">
                  <c:v>43131</c:v>
                </c:pt>
                <c:pt idx="109">
                  <c:v>43159</c:v>
                </c:pt>
                <c:pt idx="110">
                  <c:v>43190</c:v>
                </c:pt>
                <c:pt idx="111">
                  <c:v>43220</c:v>
                </c:pt>
                <c:pt idx="112">
                  <c:v>43251</c:v>
                </c:pt>
                <c:pt idx="113">
                  <c:v>43281</c:v>
                </c:pt>
                <c:pt idx="114">
                  <c:v>43312</c:v>
                </c:pt>
                <c:pt idx="115">
                  <c:v>43343</c:v>
                </c:pt>
                <c:pt idx="116">
                  <c:v>43373</c:v>
                </c:pt>
                <c:pt idx="117">
                  <c:v>43404</c:v>
                </c:pt>
                <c:pt idx="118">
                  <c:v>43434</c:v>
                </c:pt>
                <c:pt idx="119">
                  <c:v>43465</c:v>
                </c:pt>
                <c:pt idx="120">
                  <c:v>43496</c:v>
                </c:pt>
                <c:pt idx="121">
                  <c:v>43524</c:v>
                </c:pt>
                <c:pt idx="122">
                  <c:v>43555</c:v>
                </c:pt>
                <c:pt idx="123">
                  <c:v>43585</c:v>
                </c:pt>
                <c:pt idx="124">
                  <c:v>43616</c:v>
                </c:pt>
                <c:pt idx="125">
                  <c:v>43646</c:v>
                </c:pt>
                <c:pt idx="126">
                  <c:v>43677</c:v>
                </c:pt>
                <c:pt idx="127">
                  <c:v>43708</c:v>
                </c:pt>
                <c:pt idx="128">
                  <c:v>43738</c:v>
                </c:pt>
                <c:pt idx="129">
                  <c:v>43769</c:v>
                </c:pt>
                <c:pt idx="130">
                  <c:v>43799</c:v>
                </c:pt>
                <c:pt idx="131">
                  <c:v>43830</c:v>
                </c:pt>
                <c:pt idx="132">
                  <c:v>43861</c:v>
                </c:pt>
                <c:pt idx="133">
                  <c:v>43890</c:v>
                </c:pt>
                <c:pt idx="134">
                  <c:v>43921</c:v>
                </c:pt>
                <c:pt idx="135">
                  <c:v>43951</c:v>
                </c:pt>
                <c:pt idx="136">
                  <c:v>43982</c:v>
                </c:pt>
                <c:pt idx="137">
                  <c:v>44012</c:v>
                </c:pt>
                <c:pt idx="138">
                  <c:v>44043</c:v>
                </c:pt>
                <c:pt idx="139">
                  <c:v>44074</c:v>
                </c:pt>
                <c:pt idx="140">
                  <c:v>44104</c:v>
                </c:pt>
                <c:pt idx="141">
                  <c:v>44135</c:v>
                </c:pt>
                <c:pt idx="142">
                  <c:v>44165</c:v>
                </c:pt>
                <c:pt idx="143">
                  <c:v>44196</c:v>
                </c:pt>
                <c:pt idx="144">
                  <c:v>44227</c:v>
                </c:pt>
                <c:pt idx="145">
                  <c:v>44255</c:v>
                </c:pt>
                <c:pt idx="146">
                  <c:v>44286</c:v>
                </c:pt>
              </c:numCache>
            </c:numRef>
          </c:cat>
          <c:val>
            <c:numRef>
              <c:f>'[3]RFX Return Data'!$I$3:$I$149</c:f>
              <c:numCache>
                <c:formatCode>General</c:formatCode>
                <c:ptCount val="147"/>
                <c:pt idx="0">
                  <c:v>10000</c:v>
                </c:pt>
                <c:pt idx="1">
                  <c:v>9962.2555107648113</c:v>
                </c:pt>
                <c:pt idx="2">
                  <c:v>10100.744482296863</c:v>
                </c:pt>
                <c:pt idx="3">
                  <c:v>10149.035225877176</c:v>
                </c:pt>
                <c:pt idx="4">
                  <c:v>10222.650856536247</c:v>
                </c:pt>
                <c:pt idx="5">
                  <c:v>10280.794021938984</c:v>
                </c:pt>
                <c:pt idx="6">
                  <c:v>10446.619994865641</c:v>
                </c:pt>
                <c:pt idx="7">
                  <c:v>10554.788485155455</c:v>
                </c:pt>
                <c:pt idx="8">
                  <c:v>10665.662922283822</c:v>
                </c:pt>
                <c:pt idx="9">
                  <c:v>10718.324810757182</c:v>
                </c:pt>
                <c:pt idx="10">
                  <c:v>10857.091315298316</c:v>
                </c:pt>
                <c:pt idx="11">
                  <c:v>10687.379880244509</c:v>
                </c:pt>
                <c:pt idx="12">
                  <c:v>10850.638672837153</c:v>
                </c:pt>
                <c:pt idx="13">
                  <c:v>10891.158492163166</c:v>
                </c:pt>
                <c:pt idx="14">
                  <c:v>10877.767524474946</c:v>
                </c:pt>
                <c:pt idx="15">
                  <c:v>10991.00099218051</c:v>
                </c:pt>
                <c:pt idx="16">
                  <c:v>11083.488867457178</c:v>
                </c:pt>
                <c:pt idx="17">
                  <c:v>11257.293914394948</c:v>
                </c:pt>
                <c:pt idx="18">
                  <c:v>11377.3963240753</c:v>
                </c:pt>
                <c:pt idx="19">
                  <c:v>11523.794986366198</c:v>
                </c:pt>
                <c:pt idx="20">
                  <c:v>11536.075822018087</c:v>
                </c:pt>
                <c:pt idx="21">
                  <c:v>11577.150707362262</c:v>
                </c:pt>
                <c:pt idx="22">
                  <c:v>11510.612168434789</c:v>
                </c:pt>
                <c:pt idx="23">
                  <c:v>11386.485530122744</c:v>
                </c:pt>
                <c:pt idx="24">
                  <c:v>11399.737731306423</c:v>
                </c:pt>
                <c:pt idx="25">
                  <c:v>11428.254247989626</c:v>
                </c:pt>
                <c:pt idx="26">
                  <c:v>11434.568123946248</c:v>
                </c:pt>
                <c:pt idx="27">
                  <c:v>11579.717887696275</c:v>
                </c:pt>
                <c:pt idx="28">
                  <c:v>11730.83461114157</c:v>
                </c:pt>
                <c:pt idx="29">
                  <c:v>11696.48990126764</c:v>
                </c:pt>
                <c:pt idx="30">
                  <c:v>11882.090101091408</c:v>
                </c:pt>
                <c:pt idx="31">
                  <c:v>12055.686998272367</c:v>
                </c:pt>
                <c:pt idx="32">
                  <c:v>12143.387429142365</c:v>
                </c:pt>
                <c:pt idx="33">
                  <c:v>12156.43148056923</c:v>
                </c:pt>
                <c:pt idx="34">
                  <c:v>12145.885226224103</c:v>
                </c:pt>
                <c:pt idx="35">
                  <c:v>12279.378603592673</c:v>
                </c:pt>
                <c:pt idx="36">
                  <c:v>12387.200177621135</c:v>
                </c:pt>
                <c:pt idx="37">
                  <c:v>12384.355464278042</c:v>
                </c:pt>
                <c:pt idx="38">
                  <c:v>12316.498643557428</c:v>
                </c:pt>
                <c:pt idx="39">
                  <c:v>12453.044884025903</c:v>
                </c:pt>
                <c:pt idx="40">
                  <c:v>12565.723285713304</c:v>
                </c:pt>
                <c:pt idx="41">
                  <c:v>12570.649496624515</c:v>
                </c:pt>
                <c:pt idx="42">
                  <c:v>12744.038244048663</c:v>
                </c:pt>
                <c:pt idx="43">
                  <c:v>12752.364234321132</c:v>
                </c:pt>
                <c:pt idx="44">
                  <c:v>12769.918197145587</c:v>
                </c:pt>
                <c:pt idx="45">
                  <c:v>12795.034934467532</c:v>
                </c:pt>
                <c:pt idx="46">
                  <c:v>12815.22546087827</c:v>
                </c:pt>
                <c:pt idx="47">
                  <c:v>12796.977665531111</c:v>
                </c:pt>
                <c:pt idx="48">
                  <c:v>12707.473270102078</c:v>
                </c:pt>
                <c:pt idx="49">
                  <c:v>12771.16709568646</c:v>
                </c:pt>
                <c:pt idx="50">
                  <c:v>12781.366433770234</c:v>
                </c:pt>
                <c:pt idx="51">
                  <c:v>12910.69681600257</c:v>
                </c:pt>
                <c:pt idx="52">
                  <c:v>12680.344418464287</c:v>
                </c:pt>
                <c:pt idx="53">
                  <c:v>12484.197964295394</c:v>
                </c:pt>
                <c:pt idx="54">
                  <c:v>12501.266244353954</c:v>
                </c:pt>
                <c:pt idx="55">
                  <c:v>12437.36426901276</c:v>
                </c:pt>
                <c:pt idx="56">
                  <c:v>12555.107648115913</c:v>
                </c:pt>
                <c:pt idx="57">
                  <c:v>12656.615346187753</c:v>
                </c:pt>
                <c:pt idx="58">
                  <c:v>12609.226584886954</c:v>
                </c:pt>
                <c:pt idx="59">
                  <c:v>12537.969984805082</c:v>
                </c:pt>
                <c:pt idx="60">
                  <c:v>12723.223268367496</c:v>
                </c:pt>
                <c:pt idx="61">
                  <c:v>12790.871939331299</c:v>
                </c:pt>
                <c:pt idx="62">
                  <c:v>12769.085598118339</c:v>
                </c:pt>
                <c:pt idx="63">
                  <c:v>12876.837788894531</c:v>
                </c:pt>
                <c:pt idx="64">
                  <c:v>13023.444600942237</c:v>
                </c:pt>
                <c:pt idx="65">
                  <c:v>13030.174776412483</c:v>
                </c:pt>
                <c:pt idx="66">
                  <c:v>12997.495264593046</c:v>
                </c:pt>
                <c:pt idx="67">
                  <c:v>13140.979830288579</c:v>
                </c:pt>
                <c:pt idx="68">
                  <c:v>13051.75296786863</c:v>
                </c:pt>
                <c:pt idx="69">
                  <c:v>13180.042601316907</c:v>
                </c:pt>
                <c:pt idx="70">
                  <c:v>13273.571225377631</c:v>
                </c:pt>
                <c:pt idx="71">
                  <c:v>13285.990827534062</c:v>
                </c:pt>
                <c:pt idx="72">
                  <c:v>13564.564585400389</c:v>
                </c:pt>
                <c:pt idx="73">
                  <c:v>13437.038167727087</c:v>
                </c:pt>
                <c:pt idx="74">
                  <c:v>13499.413711518326</c:v>
                </c:pt>
                <c:pt idx="75">
                  <c:v>13450.98420143347</c:v>
                </c:pt>
                <c:pt idx="76">
                  <c:v>13418.582222623114</c:v>
                </c:pt>
                <c:pt idx="77">
                  <c:v>13272.252943584488</c:v>
                </c:pt>
                <c:pt idx="78">
                  <c:v>13364.532669104341</c:v>
                </c:pt>
                <c:pt idx="79">
                  <c:v>13345.313508225394</c:v>
                </c:pt>
                <c:pt idx="80">
                  <c:v>13435.5811194294</c:v>
                </c:pt>
                <c:pt idx="81">
                  <c:v>13437.870766754328</c:v>
                </c:pt>
                <c:pt idx="82">
                  <c:v>13402.346541591798</c:v>
                </c:pt>
                <c:pt idx="83">
                  <c:v>13359.051392174964</c:v>
                </c:pt>
                <c:pt idx="84">
                  <c:v>13542.847627439696</c:v>
                </c:pt>
                <c:pt idx="85">
                  <c:v>13638.94343183443</c:v>
                </c:pt>
                <c:pt idx="86">
                  <c:v>13764.041435678264</c:v>
                </c:pt>
                <c:pt idx="87">
                  <c:v>13816.911473908436</c:v>
                </c:pt>
                <c:pt idx="88">
                  <c:v>13820.450019774235</c:v>
                </c:pt>
                <c:pt idx="89">
                  <c:v>14068.772679650594</c:v>
                </c:pt>
                <c:pt idx="90">
                  <c:v>14157.722009061461</c:v>
                </c:pt>
                <c:pt idx="91">
                  <c:v>14141.555711282421</c:v>
                </c:pt>
                <c:pt idx="92">
                  <c:v>14133.229721009951</c:v>
                </c:pt>
                <c:pt idx="93">
                  <c:v>14025.130613972407</c:v>
                </c:pt>
                <c:pt idx="94">
                  <c:v>13693.409284866824</c:v>
                </c:pt>
                <c:pt idx="95">
                  <c:v>13712.697828998042</c:v>
                </c:pt>
                <c:pt idx="96">
                  <c:v>13739.618530879021</c:v>
                </c:pt>
                <c:pt idx="97">
                  <c:v>13831.967639651146</c:v>
                </c:pt>
                <c:pt idx="98">
                  <c:v>13824.682398162737</c:v>
                </c:pt>
                <c:pt idx="99">
                  <c:v>13931.393840154869</c:v>
                </c:pt>
                <c:pt idx="100">
                  <c:v>14038.590964912893</c:v>
                </c:pt>
                <c:pt idx="101">
                  <c:v>14024.506164701968</c:v>
                </c:pt>
                <c:pt idx="102">
                  <c:v>14084.869594177362</c:v>
                </c:pt>
                <c:pt idx="103">
                  <c:v>14211.147113309797</c:v>
                </c:pt>
                <c:pt idx="104">
                  <c:v>14143.498442345994</c:v>
                </c:pt>
                <c:pt idx="105">
                  <c:v>14151.685666113921</c:v>
                </c:pt>
                <c:pt idx="106">
                  <c:v>14133.507254019032</c:v>
                </c:pt>
                <c:pt idx="107">
                  <c:v>14198.380594892013</c:v>
                </c:pt>
                <c:pt idx="108">
                  <c:v>14034.844269290286</c:v>
                </c:pt>
                <c:pt idx="109">
                  <c:v>13901.836574687612</c:v>
                </c:pt>
                <c:pt idx="110">
                  <c:v>13990.994053855289</c:v>
                </c:pt>
                <c:pt idx="111">
                  <c:v>13886.919175449439</c:v>
                </c:pt>
                <c:pt idx="112">
                  <c:v>13985.998459691809</c:v>
                </c:pt>
                <c:pt idx="113">
                  <c:v>13968.791413128709</c:v>
                </c:pt>
                <c:pt idx="114">
                  <c:v>13972.121809237695</c:v>
                </c:pt>
                <c:pt idx="115">
                  <c:v>14062.042504180352</c:v>
                </c:pt>
                <c:pt idx="116">
                  <c:v>13971.497359967261</c:v>
                </c:pt>
                <c:pt idx="117">
                  <c:v>13861.10860560479</c:v>
                </c:pt>
                <c:pt idx="118">
                  <c:v>13943.813442311306</c:v>
                </c:pt>
                <c:pt idx="119">
                  <c:v>14199.976409694238</c:v>
                </c:pt>
                <c:pt idx="120">
                  <c:v>14350.815600130454</c:v>
                </c:pt>
                <c:pt idx="121">
                  <c:v>14342.489609857985</c:v>
                </c:pt>
                <c:pt idx="122">
                  <c:v>14617.871738119866</c:v>
                </c:pt>
                <c:pt idx="123">
                  <c:v>14621.618433742478</c:v>
                </c:pt>
                <c:pt idx="124">
                  <c:v>14881.181180486672</c:v>
                </c:pt>
                <c:pt idx="125">
                  <c:v>15068.030278851309</c:v>
                </c:pt>
                <c:pt idx="126">
                  <c:v>15101.195473436637</c:v>
                </c:pt>
                <c:pt idx="127">
                  <c:v>15492.517016242637</c:v>
                </c:pt>
                <c:pt idx="128">
                  <c:v>15410.020329292933</c:v>
                </c:pt>
                <c:pt idx="129">
                  <c:v>15456.437725061942</c:v>
                </c:pt>
                <c:pt idx="130">
                  <c:v>15448.528034303097</c:v>
                </c:pt>
                <c:pt idx="131">
                  <c:v>15437.773630201158</c:v>
                </c:pt>
                <c:pt idx="132">
                  <c:v>15734.872716423728</c:v>
                </c:pt>
                <c:pt idx="133">
                  <c:v>16018.09515219218</c:v>
                </c:pt>
                <c:pt idx="134">
                  <c:v>15923.803312356482</c:v>
                </c:pt>
                <c:pt idx="135">
                  <c:v>16206.886981620391</c:v>
                </c:pt>
                <c:pt idx="136">
                  <c:v>16282.306576838497</c:v>
                </c:pt>
                <c:pt idx="137">
                  <c:v>16384.924406946669</c:v>
                </c:pt>
                <c:pt idx="138">
                  <c:v>16629.639137704959</c:v>
                </c:pt>
                <c:pt idx="139">
                  <c:v>16495.382544561409</c:v>
                </c:pt>
                <c:pt idx="140">
                  <c:v>16486.362721766236</c:v>
                </c:pt>
                <c:pt idx="141">
                  <c:v>16412.747091107165</c:v>
                </c:pt>
                <c:pt idx="142">
                  <c:v>16573.78561962715</c:v>
                </c:pt>
                <c:pt idx="143">
                  <c:v>16596.612709624165</c:v>
                </c:pt>
                <c:pt idx="144">
                  <c:v>16477.620431980144</c:v>
                </c:pt>
                <c:pt idx="145">
                  <c:v>16239.70525994437</c:v>
                </c:pt>
                <c:pt idx="146">
                  <c:v>16036.898013557504</c:v>
                </c:pt>
              </c:numCache>
            </c:numRef>
          </c:val>
          <c:smooth val="0"/>
          <c:extLst>
            <c:ext xmlns:c16="http://schemas.microsoft.com/office/drawing/2014/chart" uri="{C3380CC4-5D6E-409C-BE32-E72D297353CC}">
              <c16:uniqueId val="{00000001-0738-4E27-90D9-C8CF1793EB67}"/>
            </c:ext>
          </c:extLst>
        </c:ser>
        <c:ser>
          <c:idx val="1"/>
          <c:order val="2"/>
          <c:tx>
            <c:v>Bloomberg Barclays MBS TR</c:v>
          </c:tx>
          <c:spPr>
            <a:ln w="12700" cap="rnd">
              <a:solidFill>
                <a:srgbClr val="025C78"/>
              </a:solidFill>
              <a:round/>
            </a:ln>
            <a:effectLst/>
          </c:spPr>
          <c:marker>
            <c:symbol val="none"/>
          </c:marker>
          <c:cat>
            <c:numRef>
              <c:f>'[3]RFX Return Data'!$A$3:$A$149</c:f>
              <c:numCache>
                <c:formatCode>General</c:formatCode>
                <c:ptCount val="147"/>
                <c:pt idx="0">
                  <c:v>39845</c:v>
                </c:pt>
                <c:pt idx="1">
                  <c:v>39872</c:v>
                </c:pt>
                <c:pt idx="2">
                  <c:v>39903</c:v>
                </c:pt>
                <c:pt idx="3">
                  <c:v>39933</c:v>
                </c:pt>
                <c:pt idx="4">
                  <c:v>39964</c:v>
                </c:pt>
                <c:pt idx="5">
                  <c:v>39994</c:v>
                </c:pt>
                <c:pt idx="6">
                  <c:v>40025</c:v>
                </c:pt>
                <c:pt idx="7">
                  <c:v>40056</c:v>
                </c:pt>
                <c:pt idx="8">
                  <c:v>40086</c:v>
                </c:pt>
                <c:pt idx="9">
                  <c:v>40117</c:v>
                </c:pt>
                <c:pt idx="10">
                  <c:v>40147</c:v>
                </c:pt>
                <c:pt idx="11">
                  <c:v>40178</c:v>
                </c:pt>
                <c:pt idx="12">
                  <c:v>40209</c:v>
                </c:pt>
                <c:pt idx="13">
                  <c:v>40237</c:v>
                </c:pt>
                <c:pt idx="14">
                  <c:v>40268</c:v>
                </c:pt>
                <c:pt idx="15">
                  <c:v>40298</c:v>
                </c:pt>
                <c:pt idx="16">
                  <c:v>40329</c:v>
                </c:pt>
                <c:pt idx="17">
                  <c:v>40359</c:v>
                </c:pt>
                <c:pt idx="18">
                  <c:v>40390</c:v>
                </c:pt>
                <c:pt idx="19">
                  <c:v>40421</c:v>
                </c:pt>
                <c:pt idx="20">
                  <c:v>40451</c:v>
                </c:pt>
                <c:pt idx="21">
                  <c:v>40482</c:v>
                </c:pt>
                <c:pt idx="22">
                  <c:v>40512</c:v>
                </c:pt>
                <c:pt idx="23">
                  <c:v>40543</c:v>
                </c:pt>
                <c:pt idx="24">
                  <c:v>40574</c:v>
                </c:pt>
                <c:pt idx="25">
                  <c:v>40602</c:v>
                </c:pt>
                <c:pt idx="26">
                  <c:v>40633</c:v>
                </c:pt>
                <c:pt idx="27">
                  <c:v>40663</c:v>
                </c:pt>
                <c:pt idx="28">
                  <c:v>40694</c:v>
                </c:pt>
                <c:pt idx="29">
                  <c:v>40724</c:v>
                </c:pt>
                <c:pt idx="30">
                  <c:v>40755</c:v>
                </c:pt>
                <c:pt idx="31">
                  <c:v>40786</c:v>
                </c:pt>
                <c:pt idx="32">
                  <c:v>40816</c:v>
                </c:pt>
                <c:pt idx="33">
                  <c:v>40847</c:v>
                </c:pt>
                <c:pt idx="34">
                  <c:v>40877</c:v>
                </c:pt>
                <c:pt idx="35">
                  <c:v>40908</c:v>
                </c:pt>
                <c:pt idx="36">
                  <c:v>40939</c:v>
                </c:pt>
                <c:pt idx="37">
                  <c:v>40968</c:v>
                </c:pt>
                <c:pt idx="38">
                  <c:v>40999</c:v>
                </c:pt>
                <c:pt idx="39">
                  <c:v>41029</c:v>
                </c:pt>
                <c:pt idx="40">
                  <c:v>41060</c:v>
                </c:pt>
                <c:pt idx="41">
                  <c:v>41090</c:v>
                </c:pt>
                <c:pt idx="42">
                  <c:v>41121</c:v>
                </c:pt>
                <c:pt idx="43">
                  <c:v>41152</c:v>
                </c:pt>
                <c:pt idx="44">
                  <c:v>41182</c:v>
                </c:pt>
                <c:pt idx="45">
                  <c:v>41213</c:v>
                </c:pt>
                <c:pt idx="46">
                  <c:v>41243</c:v>
                </c:pt>
                <c:pt idx="47">
                  <c:v>41274</c:v>
                </c:pt>
                <c:pt idx="48">
                  <c:v>41305</c:v>
                </c:pt>
                <c:pt idx="49">
                  <c:v>41333</c:v>
                </c:pt>
                <c:pt idx="50">
                  <c:v>41364</c:v>
                </c:pt>
                <c:pt idx="51">
                  <c:v>41394</c:v>
                </c:pt>
                <c:pt idx="52">
                  <c:v>41425</c:v>
                </c:pt>
                <c:pt idx="53">
                  <c:v>41455</c:v>
                </c:pt>
                <c:pt idx="54">
                  <c:v>41486</c:v>
                </c:pt>
                <c:pt idx="55">
                  <c:v>41517</c:v>
                </c:pt>
                <c:pt idx="56">
                  <c:v>41547</c:v>
                </c:pt>
                <c:pt idx="57">
                  <c:v>41578</c:v>
                </c:pt>
                <c:pt idx="58">
                  <c:v>41608</c:v>
                </c:pt>
                <c:pt idx="59">
                  <c:v>41639</c:v>
                </c:pt>
                <c:pt idx="60">
                  <c:v>41670</c:v>
                </c:pt>
                <c:pt idx="61">
                  <c:v>41698</c:v>
                </c:pt>
                <c:pt idx="62">
                  <c:v>41729</c:v>
                </c:pt>
                <c:pt idx="63">
                  <c:v>41759</c:v>
                </c:pt>
                <c:pt idx="64">
                  <c:v>41790</c:v>
                </c:pt>
                <c:pt idx="65">
                  <c:v>41820</c:v>
                </c:pt>
                <c:pt idx="66">
                  <c:v>41851</c:v>
                </c:pt>
                <c:pt idx="67">
                  <c:v>41882</c:v>
                </c:pt>
                <c:pt idx="68">
                  <c:v>41912</c:v>
                </c:pt>
                <c:pt idx="69">
                  <c:v>41943</c:v>
                </c:pt>
                <c:pt idx="70">
                  <c:v>41973</c:v>
                </c:pt>
                <c:pt idx="71">
                  <c:v>42004</c:v>
                </c:pt>
                <c:pt idx="72">
                  <c:v>42035</c:v>
                </c:pt>
                <c:pt idx="73">
                  <c:v>42063</c:v>
                </c:pt>
                <c:pt idx="74">
                  <c:v>42094</c:v>
                </c:pt>
                <c:pt idx="75">
                  <c:v>42124</c:v>
                </c:pt>
                <c:pt idx="76">
                  <c:v>42155</c:v>
                </c:pt>
                <c:pt idx="77">
                  <c:v>42185</c:v>
                </c:pt>
                <c:pt idx="78">
                  <c:v>42216</c:v>
                </c:pt>
                <c:pt idx="79">
                  <c:v>42247</c:v>
                </c:pt>
                <c:pt idx="80">
                  <c:v>42277</c:v>
                </c:pt>
                <c:pt idx="81">
                  <c:v>42308</c:v>
                </c:pt>
                <c:pt idx="82">
                  <c:v>42338</c:v>
                </c:pt>
                <c:pt idx="83">
                  <c:v>42369</c:v>
                </c:pt>
                <c:pt idx="84">
                  <c:v>42400</c:v>
                </c:pt>
                <c:pt idx="85">
                  <c:v>42429</c:v>
                </c:pt>
                <c:pt idx="86">
                  <c:v>42460</c:v>
                </c:pt>
                <c:pt idx="87">
                  <c:v>42490</c:v>
                </c:pt>
                <c:pt idx="88">
                  <c:v>42521</c:v>
                </c:pt>
                <c:pt idx="89">
                  <c:v>42551</c:v>
                </c:pt>
                <c:pt idx="90">
                  <c:v>42582</c:v>
                </c:pt>
                <c:pt idx="91">
                  <c:v>42613</c:v>
                </c:pt>
                <c:pt idx="92">
                  <c:v>42643</c:v>
                </c:pt>
                <c:pt idx="93">
                  <c:v>42674</c:v>
                </c:pt>
                <c:pt idx="94">
                  <c:v>42704</c:v>
                </c:pt>
                <c:pt idx="95">
                  <c:v>42735</c:v>
                </c:pt>
                <c:pt idx="96">
                  <c:v>42766</c:v>
                </c:pt>
                <c:pt idx="97">
                  <c:v>42794</c:v>
                </c:pt>
                <c:pt idx="98">
                  <c:v>42825</c:v>
                </c:pt>
                <c:pt idx="99">
                  <c:v>42855</c:v>
                </c:pt>
                <c:pt idx="100">
                  <c:v>42886</c:v>
                </c:pt>
                <c:pt idx="101">
                  <c:v>42916</c:v>
                </c:pt>
                <c:pt idx="102">
                  <c:v>42947</c:v>
                </c:pt>
                <c:pt idx="103">
                  <c:v>42978</c:v>
                </c:pt>
                <c:pt idx="104">
                  <c:v>43008</c:v>
                </c:pt>
                <c:pt idx="105">
                  <c:v>43039</c:v>
                </c:pt>
                <c:pt idx="106">
                  <c:v>43069</c:v>
                </c:pt>
                <c:pt idx="107">
                  <c:v>43100</c:v>
                </c:pt>
                <c:pt idx="108">
                  <c:v>43131</c:v>
                </c:pt>
                <c:pt idx="109">
                  <c:v>43159</c:v>
                </c:pt>
                <c:pt idx="110">
                  <c:v>43190</c:v>
                </c:pt>
                <c:pt idx="111">
                  <c:v>43220</c:v>
                </c:pt>
                <c:pt idx="112">
                  <c:v>43251</c:v>
                </c:pt>
                <c:pt idx="113">
                  <c:v>43281</c:v>
                </c:pt>
                <c:pt idx="114">
                  <c:v>43312</c:v>
                </c:pt>
                <c:pt idx="115">
                  <c:v>43343</c:v>
                </c:pt>
                <c:pt idx="116">
                  <c:v>43373</c:v>
                </c:pt>
                <c:pt idx="117">
                  <c:v>43404</c:v>
                </c:pt>
                <c:pt idx="118">
                  <c:v>43434</c:v>
                </c:pt>
                <c:pt idx="119">
                  <c:v>43465</c:v>
                </c:pt>
                <c:pt idx="120">
                  <c:v>43496</c:v>
                </c:pt>
                <c:pt idx="121">
                  <c:v>43524</c:v>
                </c:pt>
                <c:pt idx="122">
                  <c:v>43555</c:v>
                </c:pt>
                <c:pt idx="123">
                  <c:v>43585</c:v>
                </c:pt>
                <c:pt idx="124">
                  <c:v>43616</c:v>
                </c:pt>
                <c:pt idx="125">
                  <c:v>43646</c:v>
                </c:pt>
                <c:pt idx="126">
                  <c:v>43677</c:v>
                </c:pt>
                <c:pt idx="127">
                  <c:v>43708</c:v>
                </c:pt>
                <c:pt idx="128">
                  <c:v>43738</c:v>
                </c:pt>
                <c:pt idx="129">
                  <c:v>43769</c:v>
                </c:pt>
                <c:pt idx="130">
                  <c:v>43799</c:v>
                </c:pt>
                <c:pt idx="131">
                  <c:v>43830</c:v>
                </c:pt>
                <c:pt idx="132">
                  <c:v>43861</c:v>
                </c:pt>
                <c:pt idx="133">
                  <c:v>43890</c:v>
                </c:pt>
                <c:pt idx="134">
                  <c:v>43921</c:v>
                </c:pt>
                <c:pt idx="135">
                  <c:v>43951</c:v>
                </c:pt>
                <c:pt idx="136">
                  <c:v>43982</c:v>
                </c:pt>
                <c:pt idx="137">
                  <c:v>44012</c:v>
                </c:pt>
                <c:pt idx="138">
                  <c:v>44043</c:v>
                </c:pt>
                <c:pt idx="139">
                  <c:v>44074</c:v>
                </c:pt>
                <c:pt idx="140">
                  <c:v>44104</c:v>
                </c:pt>
                <c:pt idx="141">
                  <c:v>44135</c:v>
                </c:pt>
                <c:pt idx="142">
                  <c:v>44165</c:v>
                </c:pt>
                <c:pt idx="143">
                  <c:v>44196</c:v>
                </c:pt>
                <c:pt idx="144">
                  <c:v>44227</c:v>
                </c:pt>
                <c:pt idx="145">
                  <c:v>44255</c:v>
                </c:pt>
                <c:pt idx="146">
                  <c:v>44286</c:v>
                </c:pt>
              </c:numCache>
            </c:numRef>
          </c:cat>
          <c:val>
            <c:numRef>
              <c:f>'[3]RFX Return Data'!$J$3:$J$149</c:f>
              <c:numCache>
                <c:formatCode>General</c:formatCode>
                <c:ptCount val="147"/>
                <c:pt idx="0">
                  <c:v>10000</c:v>
                </c:pt>
                <c:pt idx="1">
                  <c:v>10057.62499919428</c:v>
                </c:pt>
                <c:pt idx="2">
                  <c:v>10200.20497482935</c:v>
                </c:pt>
                <c:pt idx="3">
                  <c:v>10229.21084690701</c:v>
                </c:pt>
                <c:pt idx="4">
                  <c:v>10259.119123893752</c:v>
                </c:pt>
                <c:pt idx="5">
                  <c:v>10271.946165101428</c:v>
                </c:pt>
                <c:pt idx="6">
                  <c:v>10355.998736633132</c:v>
                </c:pt>
                <c:pt idx="7">
                  <c:v>10425.161627164969</c:v>
                </c:pt>
                <c:pt idx="8">
                  <c:v>10508.956368722649</c:v>
                </c:pt>
                <c:pt idx="9">
                  <c:v>10584.049348657032</c:v>
                </c:pt>
                <c:pt idx="10">
                  <c:v>10719.796829980472</c:v>
                </c:pt>
                <c:pt idx="11">
                  <c:v>10568.901837683145</c:v>
                </c:pt>
                <c:pt idx="12">
                  <c:v>10709.096886058493</c:v>
                </c:pt>
                <c:pt idx="13">
                  <c:v>10728.111846642734</c:v>
                </c:pt>
                <c:pt idx="14">
                  <c:v>10731.65700878556</c:v>
                </c:pt>
                <c:pt idx="15">
                  <c:v>10796.307874771985</c:v>
                </c:pt>
                <c:pt idx="16">
                  <c:v>10917.230132589068</c:v>
                </c:pt>
                <c:pt idx="17">
                  <c:v>11039.763827743798</c:v>
                </c:pt>
                <c:pt idx="18">
                  <c:v>11134.451885703978</c:v>
                </c:pt>
                <c:pt idx="19">
                  <c:v>11151.533121483042</c:v>
                </c:pt>
                <c:pt idx="20">
                  <c:v>11109.055633262649</c:v>
                </c:pt>
                <c:pt idx="21">
                  <c:v>11217.85988230062</c:v>
                </c:pt>
                <c:pt idx="22">
                  <c:v>11197.68468683327</c:v>
                </c:pt>
                <c:pt idx="23">
                  <c:v>11136.127780535129</c:v>
                </c:pt>
                <c:pt idx="24">
                  <c:v>11141.864497457154</c:v>
                </c:pt>
                <c:pt idx="25">
                  <c:v>11169.83904963872</c:v>
                </c:pt>
                <c:pt idx="26">
                  <c:v>11200.972019002073</c:v>
                </c:pt>
                <c:pt idx="27">
                  <c:v>11323.892459117838</c:v>
                </c:pt>
                <c:pt idx="28">
                  <c:v>11445.523749363485</c:v>
                </c:pt>
                <c:pt idx="29">
                  <c:v>11456.223693285465</c:v>
                </c:pt>
                <c:pt idx="30">
                  <c:v>11562.707472557226</c:v>
                </c:pt>
                <c:pt idx="31">
                  <c:v>11706.705513049425</c:v>
                </c:pt>
                <c:pt idx="32">
                  <c:v>11726.687336036255</c:v>
                </c:pt>
                <c:pt idx="33">
                  <c:v>11726.365048568727</c:v>
                </c:pt>
                <c:pt idx="34">
                  <c:v>11747.700478919181</c:v>
                </c:pt>
                <c:pt idx="35">
                  <c:v>11830.077155619731</c:v>
                </c:pt>
                <c:pt idx="36">
                  <c:v>11878.29136076215</c:v>
                </c:pt>
                <c:pt idx="37">
                  <c:v>11889.249134658154</c:v>
                </c:pt>
                <c:pt idx="38">
                  <c:v>11896.984033878862</c:v>
                </c:pt>
                <c:pt idx="39">
                  <c:v>11974.139653605434</c:v>
                </c:pt>
                <c:pt idx="40">
                  <c:v>12012.040659786908</c:v>
                </c:pt>
                <c:pt idx="41">
                  <c:v>12025.963478384185</c:v>
                </c:pt>
                <c:pt idx="42">
                  <c:v>12122.585261149541</c:v>
                </c:pt>
                <c:pt idx="43">
                  <c:v>12136.250249772793</c:v>
                </c:pt>
                <c:pt idx="44">
                  <c:v>12161.453129733603</c:v>
                </c:pt>
                <c:pt idx="45">
                  <c:v>12141.084561785736</c:v>
                </c:pt>
                <c:pt idx="46">
                  <c:v>12120.200333889821</c:v>
                </c:pt>
                <c:pt idx="47">
                  <c:v>12136.76590972084</c:v>
                </c:pt>
                <c:pt idx="48">
                  <c:v>12076.046950838276</c:v>
                </c:pt>
                <c:pt idx="49">
                  <c:v>12116.977459214526</c:v>
                </c:pt>
                <c:pt idx="50">
                  <c:v>12131.09365029232</c:v>
                </c:pt>
                <c:pt idx="51">
                  <c:v>12195.615601291733</c:v>
                </c:pt>
                <c:pt idx="52">
                  <c:v>12008.624412631094</c:v>
                </c:pt>
                <c:pt idx="53">
                  <c:v>11893.116584268508</c:v>
                </c:pt>
                <c:pt idx="54">
                  <c:v>11882.416640346528</c:v>
                </c:pt>
                <c:pt idx="55">
                  <c:v>11848.447541268915</c:v>
                </c:pt>
                <c:pt idx="56">
                  <c:v>12015.263534462203</c:v>
                </c:pt>
                <c:pt idx="57">
                  <c:v>12097.124551214707</c:v>
                </c:pt>
                <c:pt idx="58">
                  <c:v>12021.838198799805</c:v>
                </c:pt>
                <c:pt idx="59">
                  <c:v>11965.115604514607</c:v>
                </c:pt>
                <c:pt idx="60">
                  <c:v>12152.171250668751</c:v>
                </c:pt>
                <c:pt idx="61">
                  <c:v>12194.004163954085</c:v>
                </c:pt>
                <c:pt idx="62">
                  <c:v>12154.749550408987</c:v>
                </c:pt>
                <c:pt idx="63">
                  <c:v>12267.16341908329</c:v>
                </c:pt>
                <c:pt idx="64">
                  <c:v>12414.771079211816</c:v>
                </c:pt>
                <c:pt idx="65">
                  <c:v>12447.322113432301</c:v>
                </c:pt>
                <c:pt idx="66">
                  <c:v>12374.291773290108</c:v>
                </c:pt>
                <c:pt idx="67">
                  <c:v>12490.186346613731</c:v>
                </c:pt>
                <c:pt idx="68">
                  <c:v>12470.011151146382</c:v>
                </c:pt>
                <c:pt idx="69">
                  <c:v>12590.740036482948</c:v>
                </c:pt>
                <c:pt idx="70">
                  <c:v>12673.181170677004</c:v>
                </c:pt>
                <c:pt idx="71">
                  <c:v>12692.776248702799</c:v>
                </c:pt>
                <c:pt idx="72">
                  <c:v>12800.484720351171</c:v>
                </c:pt>
                <c:pt idx="73">
                  <c:v>12779.664949948763</c:v>
                </c:pt>
                <c:pt idx="74">
                  <c:v>12826.976750182101</c:v>
                </c:pt>
                <c:pt idx="75">
                  <c:v>12832.326722143091</c:v>
                </c:pt>
                <c:pt idx="76">
                  <c:v>12829.361677441819</c:v>
                </c:pt>
                <c:pt idx="77">
                  <c:v>12731.515202299852</c:v>
                </c:pt>
                <c:pt idx="78">
                  <c:v>12811.764781714708</c:v>
                </c:pt>
                <c:pt idx="79">
                  <c:v>12822.5936406237</c:v>
                </c:pt>
                <c:pt idx="80">
                  <c:v>12897.557705571069</c:v>
                </c:pt>
                <c:pt idx="81">
                  <c:v>12906.066094713848</c:v>
                </c:pt>
                <c:pt idx="82">
                  <c:v>12888.53365648024</c:v>
                </c:pt>
                <c:pt idx="83">
                  <c:v>12884.343919402358</c:v>
                </c:pt>
                <c:pt idx="84">
                  <c:v>13051.546657556681</c:v>
                </c:pt>
                <c:pt idx="85">
                  <c:v>13100.276522647147</c:v>
                </c:pt>
                <c:pt idx="86">
                  <c:v>13139.015476244198</c:v>
                </c:pt>
                <c:pt idx="87">
                  <c:v>13160.286449101148</c:v>
                </c:pt>
                <c:pt idx="88">
                  <c:v>13177.303227386705</c:v>
                </c:pt>
                <c:pt idx="89">
                  <c:v>13284.367124100016</c:v>
                </c:pt>
                <c:pt idx="90">
                  <c:v>13311.568186359509</c:v>
                </c:pt>
                <c:pt idx="91">
                  <c:v>13326.909069813915</c:v>
                </c:pt>
                <c:pt idx="92">
                  <c:v>13363.585383618774</c:v>
                </c:pt>
                <c:pt idx="93">
                  <c:v>13328.456049658056</c:v>
                </c:pt>
                <c:pt idx="94">
                  <c:v>13100.14760766013</c:v>
                </c:pt>
                <c:pt idx="95">
                  <c:v>13099.954235179612</c:v>
                </c:pt>
                <c:pt idx="96">
                  <c:v>13095.506668127704</c:v>
                </c:pt>
                <c:pt idx="97">
                  <c:v>13158.159351815446</c:v>
                </c:pt>
                <c:pt idx="98">
                  <c:v>13161.89788643879</c:v>
                </c:pt>
                <c:pt idx="99">
                  <c:v>13247.755267788658</c:v>
                </c:pt>
                <c:pt idx="100">
                  <c:v>13330.003029502197</c:v>
                </c:pt>
                <c:pt idx="101">
                  <c:v>13276.438852398785</c:v>
                </c:pt>
                <c:pt idx="102">
                  <c:v>13336.448778852788</c:v>
                </c:pt>
                <c:pt idx="103">
                  <c:v>13433.908509033718</c:v>
                </c:pt>
                <c:pt idx="104">
                  <c:v>13403.806859566457</c:v>
                </c:pt>
                <c:pt idx="105">
                  <c:v>13399.617122488571</c:v>
                </c:pt>
                <c:pt idx="106">
                  <c:v>13380.279874436799</c:v>
                </c:pt>
                <c:pt idx="107">
                  <c:v>13423.982055033804</c:v>
                </c:pt>
                <c:pt idx="108">
                  <c:v>13266.641313385882</c:v>
                </c:pt>
                <c:pt idx="109">
                  <c:v>13179.623697152909</c:v>
                </c:pt>
                <c:pt idx="110">
                  <c:v>13263.805183671624</c:v>
                </c:pt>
                <c:pt idx="111">
                  <c:v>13197.156135386515</c:v>
                </c:pt>
                <c:pt idx="112">
                  <c:v>13289.394808593466</c:v>
                </c:pt>
                <c:pt idx="113">
                  <c:v>13295.840557944057</c:v>
                </c:pt>
                <c:pt idx="114">
                  <c:v>13281.78882435977</c:v>
                </c:pt>
                <c:pt idx="115">
                  <c:v>13362.231776255143</c:v>
                </c:pt>
                <c:pt idx="116">
                  <c:v>13280.177387022122</c:v>
                </c:pt>
                <c:pt idx="117">
                  <c:v>13196.447102957947</c:v>
                </c:pt>
                <c:pt idx="118">
                  <c:v>13315.371178476349</c:v>
                </c:pt>
                <c:pt idx="119">
                  <c:v>13556.828949149478</c:v>
                </c:pt>
                <c:pt idx="120">
                  <c:v>13664.279590823826</c:v>
                </c:pt>
                <c:pt idx="121">
                  <c:v>13651.903752070692</c:v>
                </c:pt>
                <c:pt idx="122">
                  <c:v>13850.626204549408</c:v>
                </c:pt>
                <c:pt idx="123">
                  <c:v>13842.440102874158</c:v>
                </c:pt>
                <c:pt idx="124">
                  <c:v>14021.374104846554</c:v>
                </c:pt>
                <c:pt idx="125">
                  <c:v>14122.2500821833</c:v>
                </c:pt>
                <c:pt idx="126">
                  <c:v>14179.294963936027</c:v>
                </c:pt>
                <c:pt idx="127">
                  <c:v>14305.889481181628</c:v>
                </c:pt>
                <c:pt idx="128">
                  <c:v>14316.009307662056</c:v>
                </c:pt>
                <c:pt idx="129">
                  <c:v>14366.543982570689</c:v>
                </c:pt>
                <c:pt idx="130">
                  <c:v>14378.146331401751</c:v>
                </c:pt>
                <c:pt idx="131">
                  <c:v>14417.981062388406</c:v>
                </c:pt>
                <c:pt idx="132">
                  <c:v>14518.728124738138</c:v>
                </c:pt>
                <c:pt idx="133">
                  <c:v>14669.236372074434</c:v>
                </c:pt>
                <c:pt idx="134">
                  <c:v>14824.450016436658</c:v>
                </c:pt>
                <c:pt idx="135">
                  <c:v>14918.557956955281</c:v>
                </c:pt>
                <c:pt idx="136">
                  <c:v>14936.799427617452</c:v>
                </c:pt>
                <c:pt idx="137">
                  <c:v>14923.134438994201</c:v>
                </c:pt>
                <c:pt idx="138">
                  <c:v>14949.75538381214</c:v>
                </c:pt>
                <c:pt idx="139">
                  <c:v>14955.621015721177</c:v>
                </c:pt>
                <c:pt idx="140">
                  <c:v>14939.635557331712</c:v>
                </c:pt>
                <c:pt idx="141">
                  <c:v>14933.641010435664</c:v>
                </c:pt>
                <c:pt idx="142">
                  <c:v>14944.08312438362</c:v>
                </c:pt>
                <c:pt idx="143">
                  <c:v>14976.247413643066</c:v>
                </c:pt>
                <c:pt idx="144">
                  <c:v>14987.785304980624</c:v>
                </c:pt>
                <c:pt idx="145">
                  <c:v>14887.68281756595</c:v>
                </c:pt>
                <c:pt idx="146">
                  <c:v>14811.494060241967</c:v>
                </c:pt>
              </c:numCache>
            </c:numRef>
          </c:val>
          <c:smooth val="0"/>
          <c:extLst>
            <c:ext xmlns:c16="http://schemas.microsoft.com/office/drawing/2014/chart" uri="{C3380CC4-5D6E-409C-BE32-E72D297353CC}">
              <c16:uniqueId val="{00000002-0738-4E27-90D9-C8CF1793EB67}"/>
            </c:ext>
          </c:extLst>
        </c:ser>
        <c:dLbls>
          <c:showLegendKey val="0"/>
          <c:showVal val="0"/>
          <c:showCatName val="0"/>
          <c:showSerName val="0"/>
          <c:showPercent val="0"/>
          <c:showBubbleSize val="0"/>
        </c:dLbls>
        <c:smooth val="0"/>
        <c:axId val="266366792"/>
        <c:axId val="266368360"/>
      </c:lineChart>
      <c:dateAx>
        <c:axId val="266366792"/>
        <c:scaling>
          <c:orientation val="minMax"/>
        </c:scaling>
        <c:delete val="0"/>
        <c:axPos val="b"/>
        <c:numFmt formatCode="mmm\-yy" sourceLinked="0"/>
        <c:majorTickMark val="cross"/>
        <c:minorTickMark val="none"/>
        <c:tickLblPos val="low"/>
        <c:spPr>
          <a:noFill/>
          <a:ln w="3175" cap="flat" cmpd="sng" algn="ctr">
            <a:solidFill>
              <a:schemeClr val="tx1"/>
            </a:solidFill>
            <a:round/>
          </a:ln>
          <a:effectLst/>
        </c:spPr>
        <c:txPr>
          <a:bodyPr rot="-60000000" spcFirstLastPara="1" vertOverflow="ellipsis" vert="horz" wrap="square" anchor="ctr" anchorCtr="1"/>
          <a:lstStyle/>
          <a:p>
            <a:pPr>
              <a:defRPr sz="600" b="0" i="0" u="none" strike="noStrike" kern="1200" baseline="0">
                <a:solidFill>
                  <a:schemeClr val="tx1"/>
                </a:solidFill>
                <a:latin typeface="Trade Gothic LT Std" panose="00000500000000000000" pitchFamily="50" charset="0"/>
                <a:ea typeface="+mn-ea"/>
                <a:cs typeface="+mn-cs"/>
              </a:defRPr>
            </a:pPr>
            <a:endParaRPr lang="en-US"/>
          </a:p>
        </c:txPr>
        <c:crossAx val="266368360"/>
        <c:crosses val="autoZero"/>
        <c:auto val="0"/>
        <c:lblOffset val="100"/>
        <c:baseTimeUnit val="days"/>
        <c:majorUnit val="12"/>
        <c:majorTimeUnit val="months"/>
        <c:minorUnit val="1"/>
        <c:minorTimeUnit val="months"/>
      </c:dateAx>
      <c:valAx>
        <c:axId val="266368360"/>
        <c:scaling>
          <c:orientation val="minMax"/>
          <c:max val="55000"/>
          <c:min val="5000"/>
        </c:scaling>
        <c:delete val="0"/>
        <c:axPos val="l"/>
        <c:majorGridlines>
          <c:spPr>
            <a:ln w="3175" cap="flat" cmpd="sng" algn="ctr">
              <a:solidFill>
                <a:srgbClr val="F2F2F2"/>
              </a:solidFill>
              <a:round/>
            </a:ln>
            <a:effectLst/>
          </c:spPr>
        </c:majorGridlines>
        <c:numFmt formatCode="&quot;$&quot;#,##0" sourceLinked="0"/>
        <c:majorTickMark val="out"/>
        <c:minorTickMark val="none"/>
        <c:tickLblPos val="nextTo"/>
        <c:spPr>
          <a:noFill/>
          <a:ln w="3175">
            <a:solidFill>
              <a:schemeClr val="tx1"/>
            </a:solidFill>
          </a:ln>
          <a:effectLst/>
        </c:spPr>
        <c:txPr>
          <a:bodyPr rot="-60000000" spcFirstLastPara="1" vertOverflow="ellipsis" vert="horz" wrap="square" anchor="ctr" anchorCtr="1"/>
          <a:lstStyle/>
          <a:p>
            <a:pPr>
              <a:defRPr sz="650" b="0" i="0" u="none" strike="noStrike" kern="1200" baseline="0">
                <a:solidFill>
                  <a:schemeClr val="tx1"/>
                </a:solidFill>
                <a:latin typeface="Trade Gothic LT Std" panose="00000500000000000000" pitchFamily="50" charset="0"/>
                <a:ea typeface="+mn-ea"/>
                <a:cs typeface="+mn-cs"/>
              </a:defRPr>
            </a:pPr>
            <a:endParaRPr lang="en-US"/>
          </a:p>
        </c:txPr>
        <c:crossAx val="266366792"/>
        <c:crosses val="autoZero"/>
        <c:crossBetween val="midCat"/>
        <c:majorUnit val="5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600">
          <a:solidFill>
            <a:schemeClr val="tx1"/>
          </a:solidFill>
          <a:latin typeface="Trade Gothic LT Std" panose="00000500000000000000" pitchFamily="50"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676328061767043"/>
          <c:y val="0.11014802252789817"/>
          <c:w val="0.66676673290281763"/>
          <c:h val="0.80629357452421335"/>
        </c:manualLayout>
      </c:layout>
      <c:barChart>
        <c:barDir val="col"/>
        <c:grouping val="clustered"/>
        <c:varyColors val="0"/>
        <c:ser>
          <c:idx val="0"/>
          <c:order val="0"/>
          <c:tx>
            <c:v>RFXIX</c:v>
          </c:tx>
          <c:spPr>
            <a:solidFill>
              <a:srgbClr val="08DA94"/>
            </a:solidFill>
            <a:ln>
              <a:noFill/>
            </a:ln>
            <a:effectLst/>
          </c:spPr>
          <c:invertIfNegative val="0"/>
          <c:cat>
            <c:strRef>
              <c:f>'[3]RFX - FACT SHEET'!$D$12:$H$12</c:f>
              <c:strCache>
                <c:ptCount val="5"/>
                <c:pt idx="0">
                  <c:v>1 Year</c:v>
                </c:pt>
                <c:pt idx="1">
                  <c:v>3 Years</c:v>
                </c:pt>
                <c:pt idx="2">
                  <c:v>5 Years</c:v>
                </c:pt>
                <c:pt idx="3">
                  <c:v>10 Years</c:v>
                </c:pt>
                <c:pt idx="4">
                  <c:v>Inception*</c:v>
                </c:pt>
              </c:strCache>
            </c:strRef>
          </c:cat>
          <c:val>
            <c:numRef>
              <c:f>'[3]RFX Return Data'!$T$23:$T$27</c:f>
              <c:numCache>
                <c:formatCode>General</c:formatCode>
                <c:ptCount val="5"/>
                <c:pt idx="0">
                  <c:v>0.12372693569693616</c:v>
                </c:pt>
                <c:pt idx="1">
                  <c:v>5.9659032354989039E-2</c:v>
                </c:pt>
                <c:pt idx="2">
                  <c:v>8.9152901881684343E-2</c:v>
                </c:pt>
                <c:pt idx="3">
                  <c:v>0.10338617219189694</c:v>
                </c:pt>
                <c:pt idx="4">
                  <c:v>0.14644878856083343</c:v>
                </c:pt>
              </c:numCache>
            </c:numRef>
          </c:val>
          <c:extLst>
            <c:ext xmlns:c16="http://schemas.microsoft.com/office/drawing/2014/chart" uri="{C3380CC4-5D6E-409C-BE32-E72D297353CC}">
              <c16:uniqueId val="{00000000-C7A0-4AE5-AC2E-4B93528A6532}"/>
            </c:ext>
          </c:extLst>
        </c:ser>
        <c:ser>
          <c:idx val="1"/>
          <c:order val="1"/>
          <c:tx>
            <c:v>Agg</c:v>
          </c:tx>
          <c:spPr>
            <a:solidFill>
              <a:srgbClr val="A5A5A5"/>
            </a:solidFill>
            <a:ln>
              <a:noFill/>
            </a:ln>
            <a:effectLst/>
          </c:spPr>
          <c:invertIfNegative val="0"/>
          <c:cat>
            <c:strRef>
              <c:f>'[3]RFX - FACT SHEET'!$D$12:$H$12</c:f>
              <c:strCache>
                <c:ptCount val="5"/>
                <c:pt idx="0">
                  <c:v>1 Year</c:v>
                </c:pt>
                <c:pt idx="1">
                  <c:v>3 Years</c:v>
                </c:pt>
                <c:pt idx="2">
                  <c:v>5 Years</c:v>
                </c:pt>
                <c:pt idx="3">
                  <c:v>10 Years</c:v>
                </c:pt>
                <c:pt idx="4">
                  <c:v>Inception*</c:v>
                </c:pt>
              </c:strCache>
            </c:strRef>
          </c:cat>
          <c:val>
            <c:numRef>
              <c:f>'[3]RFX Return Data'!$U$23:$U$27</c:f>
              <c:numCache>
                <c:formatCode>General</c:formatCode>
                <c:ptCount val="5"/>
                <c:pt idx="0">
                  <c:v>7.1022417812247607E-3</c:v>
                </c:pt>
                <c:pt idx="1">
                  <c:v>4.6543452836169896E-2</c:v>
                </c:pt>
                <c:pt idx="2">
                  <c:v>3.1038491972825044E-2</c:v>
                </c:pt>
                <c:pt idx="3">
                  <c:v>3.440368758605783E-2</c:v>
                </c:pt>
                <c:pt idx="4">
                  <c:v>3.958309402094029E-2</c:v>
                </c:pt>
              </c:numCache>
            </c:numRef>
          </c:val>
          <c:extLst>
            <c:ext xmlns:c16="http://schemas.microsoft.com/office/drawing/2014/chart" uri="{C3380CC4-5D6E-409C-BE32-E72D297353CC}">
              <c16:uniqueId val="{00000001-C7A0-4AE5-AC2E-4B93528A6532}"/>
            </c:ext>
          </c:extLst>
        </c:ser>
        <c:ser>
          <c:idx val="2"/>
          <c:order val="2"/>
          <c:tx>
            <c:v>MBS Index</c:v>
          </c:tx>
          <c:spPr>
            <a:solidFill>
              <a:srgbClr val="025C78"/>
            </a:solidFill>
            <a:ln>
              <a:noFill/>
            </a:ln>
            <a:effectLst/>
          </c:spPr>
          <c:invertIfNegative val="0"/>
          <c:cat>
            <c:strRef>
              <c:f>'[3]RFX - FACT SHEET'!$D$12:$H$12</c:f>
              <c:strCache>
                <c:ptCount val="5"/>
                <c:pt idx="0">
                  <c:v>1 Year</c:v>
                </c:pt>
                <c:pt idx="1">
                  <c:v>3 Years</c:v>
                </c:pt>
                <c:pt idx="2">
                  <c:v>5 Years</c:v>
                </c:pt>
                <c:pt idx="3">
                  <c:v>10 Years</c:v>
                </c:pt>
                <c:pt idx="4">
                  <c:v>Inception*</c:v>
                </c:pt>
              </c:strCache>
            </c:strRef>
          </c:cat>
          <c:val>
            <c:numRef>
              <c:f>'[3]RFX Return Data'!$V$23:$V$27</c:f>
              <c:numCache>
                <c:formatCode>General</c:formatCode>
                <c:ptCount val="5"/>
                <c:pt idx="0">
                  <c:v>-8.7395864132067125E-4</c:v>
                </c:pt>
                <c:pt idx="1">
                  <c:v>3.7473258779132435E-2</c:v>
                </c:pt>
                <c:pt idx="2">
                  <c:v>2.4252915690574417E-2</c:v>
                </c:pt>
                <c:pt idx="3">
                  <c:v>2.8334285180276142E-2</c:v>
                </c:pt>
                <c:pt idx="4">
                  <c:v>3.2813306965731703E-2</c:v>
                </c:pt>
              </c:numCache>
            </c:numRef>
          </c:val>
          <c:extLst>
            <c:ext xmlns:c16="http://schemas.microsoft.com/office/drawing/2014/chart" uri="{C3380CC4-5D6E-409C-BE32-E72D297353CC}">
              <c16:uniqueId val="{00000002-C7A0-4AE5-AC2E-4B93528A6532}"/>
            </c:ext>
          </c:extLst>
        </c:ser>
        <c:dLbls>
          <c:showLegendKey val="0"/>
          <c:showVal val="0"/>
          <c:showCatName val="0"/>
          <c:showSerName val="0"/>
          <c:showPercent val="0"/>
          <c:showBubbleSize val="0"/>
        </c:dLbls>
        <c:gapWidth val="298"/>
        <c:overlap val="-10"/>
        <c:axId val="818702696"/>
        <c:axId val="818703024"/>
      </c:barChart>
      <c:catAx>
        <c:axId val="818702696"/>
        <c:scaling>
          <c:orientation val="minMax"/>
        </c:scaling>
        <c:delete val="0"/>
        <c:axPos val="b"/>
        <c:numFmt formatCode="General" sourceLinked="1"/>
        <c:majorTickMark val="out"/>
        <c:minorTickMark val="none"/>
        <c:tickLblPos val="nextTo"/>
        <c:spPr>
          <a:noFill/>
          <a:ln w="9525" cap="flat" cmpd="sng" algn="ctr">
            <a:solidFill>
              <a:schemeClr val="bg1">
                <a:lumMod val="75000"/>
              </a:schemeClr>
            </a:solidFill>
            <a:round/>
          </a:ln>
          <a:effectLst/>
        </c:spPr>
        <c:txPr>
          <a:bodyPr rot="-60000000" spcFirstLastPara="1" vertOverflow="ellipsis" vert="horz" wrap="square" anchor="ctr" anchorCtr="1"/>
          <a:lstStyle/>
          <a:p>
            <a:pPr>
              <a:defRPr sz="100" b="0" i="0" u="none" strike="noStrike" kern="1200" baseline="0">
                <a:noFill/>
                <a:latin typeface="+mn-lt"/>
                <a:ea typeface="+mn-ea"/>
                <a:cs typeface="+mn-cs"/>
              </a:defRPr>
            </a:pPr>
            <a:endParaRPr lang="en-US"/>
          </a:p>
        </c:txPr>
        <c:crossAx val="818703024"/>
        <c:crosses val="autoZero"/>
        <c:auto val="1"/>
        <c:lblAlgn val="ctr"/>
        <c:lblOffset val="100"/>
        <c:noMultiLvlLbl val="0"/>
      </c:catAx>
      <c:valAx>
        <c:axId val="818703024"/>
        <c:scaling>
          <c:orientation val="minMax"/>
          <c:max val="0.2"/>
        </c:scaling>
        <c:delete val="0"/>
        <c:axPos val="l"/>
        <c:numFmt formatCode="0%" sourceLinked="0"/>
        <c:majorTickMark val="cross"/>
        <c:minorTickMark val="none"/>
        <c:tickLblPos val="nextTo"/>
        <c:spPr>
          <a:noFill/>
          <a:ln>
            <a:solidFill>
              <a:schemeClr val="bg1">
                <a:lumMod val="75000"/>
              </a:schemeClr>
            </a:solidFill>
          </a:ln>
          <a:effectLst/>
        </c:spPr>
        <c:txPr>
          <a:bodyPr rot="-60000000" spcFirstLastPara="1" vertOverflow="ellipsis" vert="horz" wrap="square" anchor="b" anchorCtr="1"/>
          <a:lstStyle/>
          <a:p>
            <a:pPr>
              <a:defRPr sz="500" b="1" i="0" u="none" strike="noStrike" kern="1200" baseline="0">
                <a:solidFill>
                  <a:sysClr val="windowText" lastClr="000000"/>
                </a:solidFill>
                <a:latin typeface="Trade Gothic LT Std" panose="00000500000000000000" pitchFamily="50" charset="0"/>
                <a:ea typeface="+mn-ea"/>
                <a:cs typeface="+mn-cs"/>
              </a:defRPr>
            </a:pPr>
            <a:endParaRPr lang="en-US"/>
          </a:p>
        </c:txPr>
        <c:crossAx val="818702696"/>
        <c:crosses val="autoZero"/>
        <c:crossBetween val="between"/>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096153846153844E-2"/>
          <c:y val="3.1833008790348269E-2"/>
          <c:w val="0.88166761633428303"/>
          <c:h val="0.86779545454545459"/>
        </c:manualLayout>
      </c:layout>
      <c:lineChart>
        <c:grouping val="standard"/>
        <c:varyColors val="0"/>
        <c:ser>
          <c:idx val="0"/>
          <c:order val="0"/>
          <c:tx>
            <c:v>RFXIX</c:v>
          </c:tx>
          <c:spPr>
            <a:ln w="19050" cap="rnd">
              <a:solidFill>
                <a:srgbClr val="08DA94"/>
              </a:solidFill>
              <a:round/>
            </a:ln>
            <a:effectLst/>
          </c:spPr>
          <c:marker>
            <c:symbol val="none"/>
          </c:marker>
          <c:cat>
            <c:numRef>
              <c:f>'[3]RFX Return Data'!$A$3:$A$149</c:f>
              <c:numCache>
                <c:formatCode>General</c:formatCode>
                <c:ptCount val="147"/>
                <c:pt idx="0">
                  <c:v>39845</c:v>
                </c:pt>
                <c:pt idx="1">
                  <c:v>39872</c:v>
                </c:pt>
                <c:pt idx="2">
                  <c:v>39903</c:v>
                </c:pt>
                <c:pt idx="3">
                  <c:v>39933</c:v>
                </c:pt>
                <c:pt idx="4">
                  <c:v>39964</c:v>
                </c:pt>
                <c:pt idx="5">
                  <c:v>39994</c:v>
                </c:pt>
                <c:pt idx="6">
                  <c:v>40025</c:v>
                </c:pt>
                <c:pt idx="7">
                  <c:v>40056</c:v>
                </c:pt>
                <c:pt idx="8">
                  <c:v>40086</c:v>
                </c:pt>
                <c:pt idx="9">
                  <c:v>40117</c:v>
                </c:pt>
                <c:pt idx="10">
                  <c:v>40147</c:v>
                </c:pt>
                <c:pt idx="11">
                  <c:v>40178</c:v>
                </c:pt>
                <c:pt idx="12">
                  <c:v>40209</c:v>
                </c:pt>
                <c:pt idx="13">
                  <c:v>40237</c:v>
                </c:pt>
                <c:pt idx="14">
                  <c:v>40268</c:v>
                </c:pt>
                <c:pt idx="15">
                  <c:v>40298</c:v>
                </c:pt>
                <c:pt idx="16">
                  <c:v>40329</c:v>
                </c:pt>
                <c:pt idx="17">
                  <c:v>40359</c:v>
                </c:pt>
                <c:pt idx="18">
                  <c:v>40390</c:v>
                </c:pt>
                <c:pt idx="19">
                  <c:v>40421</c:v>
                </c:pt>
                <c:pt idx="20">
                  <c:v>40451</c:v>
                </c:pt>
                <c:pt idx="21">
                  <c:v>40482</c:v>
                </c:pt>
                <c:pt idx="22">
                  <c:v>40512</c:v>
                </c:pt>
                <c:pt idx="23">
                  <c:v>40543</c:v>
                </c:pt>
                <c:pt idx="24">
                  <c:v>40574</c:v>
                </c:pt>
                <c:pt idx="25">
                  <c:v>40602</c:v>
                </c:pt>
                <c:pt idx="26">
                  <c:v>40633</c:v>
                </c:pt>
                <c:pt idx="27">
                  <c:v>40663</c:v>
                </c:pt>
                <c:pt idx="28">
                  <c:v>40694</c:v>
                </c:pt>
                <c:pt idx="29">
                  <c:v>40724</c:v>
                </c:pt>
                <c:pt idx="30">
                  <c:v>40755</c:v>
                </c:pt>
                <c:pt idx="31">
                  <c:v>40786</c:v>
                </c:pt>
                <c:pt idx="32">
                  <c:v>40816</c:v>
                </c:pt>
                <c:pt idx="33">
                  <c:v>40847</c:v>
                </c:pt>
                <c:pt idx="34">
                  <c:v>40877</c:v>
                </c:pt>
                <c:pt idx="35">
                  <c:v>40908</c:v>
                </c:pt>
                <c:pt idx="36">
                  <c:v>40939</c:v>
                </c:pt>
                <c:pt idx="37">
                  <c:v>40968</c:v>
                </c:pt>
                <c:pt idx="38">
                  <c:v>40999</c:v>
                </c:pt>
                <c:pt idx="39">
                  <c:v>41029</c:v>
                </c:pt>
                <c:pt idx="40">
                  <c:v>41060</c:v>
                </c:pt>
                <c:pt idx="41">
                  <c:v>41090</c:v>
                </c:pt>
                <c:pt idx="42">
                  <c:v>41121</c:v>
                </c:pt>
                <c:pt idx="43">
                  <c:v>41152</c:v>
                </c:pt>
                <c:pt idx="44">
                  <c:v>41182</c:v>
                </c:pt>
                <c:pt idx="45">
                  <c:v>41213</c:v>
                </c:pt>
                <c:pt idx="46">
                  <c:v>41243</c:v>
                </c:pt>
                <c:pt idx="47">
                  <c:v>41274</c:v>
                </c:pt>
                <c:pt idx="48">
                  <c:v>41305</c:v>
                </c:pt>
                <c:pt idx="49">
                  <c:v>41333</c:v>
                </c:pt>
                <c:pt idx="50">
                  <c:v>41364</c:v>
                </c:pt>
                <c:pt idx="51">
                  <c:v>41394</c:v>
                </c:pt>
                <c:pt idx="52">
                  <c:v>41425</c:v>
                </c:pt>
                <c:pt idx="53">
                  <c:v>41455</c:v>
                </c:pt>
                <c:pt idx="54">
                  <c:v>41486</c:v>
                </c:pt>
                <c:pt idx="55">
                  <c:v>41517</c:v>
                </c:pt>
                <c:pt idx="56">
                  <c:v>41547</c:v>
                </c:pt>
                <c:pt idx="57">
                  <c:v>41578</c:v>
                </c:pt>
                <c:pt idx="58">
                  <c:v>41608</c:v>
                </c:pt>
                <c:pt idx="59">
                  <c:v>41639</c:v>
                </c:pt>
                <c:pt idx="60">
                  <c:v>41670</c:v>
                </c:pt>
                <c:pt idx="61">
                  <c:v>41698</c:v>
                </c:pt>
                <c:pt idx="62">
                  <c:v>41729</c:v>
                </c:pt>
                <c:pt idx="63">
                  <c:v>41759</c:v>
                </c:pt>
                <c:pt idx="64">
                  <c:v>41790</c:v>
                </c:pt>
                <c:pt idx="65">
                  <c:v>41820</c:v>
                </c:pt>
                <c:pt idx="66">
                  <c:v>41851</c:v>
                </c:pt>
                <c:pt idx="67">
                  <c:v>41882</c:v>
                </c:pt>
                <c:pt idx="68">
                  <c:v>41912</c:v>
                </c:pt>
                <c:pt idx="69">
                  <c:v>41943</c:v>
                </c:pt>
                <c:pt idx="70">
                  <c:v>41973</c:v>
                </c:pt>
                <c:pt idx="71">
                  <c:v>42004</c:v>
                </c:pt>
                <c:pt idx="72">
                  <c:v>42035</c:v>
                </c:pt>
                <c:pt idx="73">
                  <c:v>42063</c:v>
                </c:pt>
                <c:pt idx="74">
                  <c:v>42094</c:v>
                </c:pt>
                <c:pt idx="75">
                  <c:v>42124</c:v>
                </c:pt>
                <c:pt idx="76">
                  <c:v>42155</c:v>
                </c:pt>
                <c:pt idx="77">
                  <c:v>42185</c:v>
                </c:pt>
                <c:pt idx="78">
                  <c:v>42216</c:v>
                </c:pt>
                <c:pt idx="79">
                  <c:v>42247</c:v>
                </c:pt>
                <c:pt idx="80">
                  <c:v>42277</c:v>
                </c:pt>
                <c:pt idx="81">
                  <c:v>42308</c:v>
                </c:pt>
                <c:pt idx="82">
                  <c:v>42338</c:v>
                </c:pt>
                <c:pt idx="83">
                  <c:v>42369</c:v>
                </c:pt>
                <c:pt idx="84">
                  <c:v>42400</c:v>
                </c:pt>
                <c:pt idx="85">
                  <c:v>42429</c:v>
                </c:pt>
                <c:pt idx="86">
                  <c:v>42460</c:v>
                </c:pt>
                <c:pt idx="87">
                  <c:v>42490</c:v>
                </c:pt>
                <c:pt idx="88">
                  <c:v>42521</c:v>
                </c:pt>
                <c:pt idx="89">
                  <c:v>42551</c:v>
                </c:pt>
                <c:pt idx="90">
                  <c:v>42582</c:v>
                </c:pt>
                <c:pt idx="91">
                  <c:v>42613</c:v>
                </c:pt>
                <c:pt idx="92">
                  <c:v>42643</c:v>
                </c:pt>
                <c:pt idx="93">
                  <c:v>42674</c:v>
                </c:pt>
                <c:pt idx="94">
                  <c:v>42704</c:v>
                </c:pt>
                <c:pt idx="95">
                  <c:v>42735</c:v>
                </c:pt>
                <c:pt idx="96">
                  <c:v>42766</c:v>
                </c:pt>
                <c:pt idx="97">
                  <c:v>42794</c:v>
                </c:pt>
                <c:pt idx="98">
                  <c:v>42825</c:v>
                </c:pt>
                <c:pt idx="99">
                  <c:v>42855</c:v>
                </c:pt>
                <c:pt idx="100">
                  <c:v>42886</c:v>
                </c:pt>
                <c:pt idx="101">
                  <c:v>42916</c:v>
                </c:pt>
                <c:pt idx="102">
                  <c:v>42947</c:v>
                </c:pt>
                <c:pt idx="103">
                  <c:v>42978</c:v>
                </c:pt>
                <c:pt idx="104">
                  <c:v>43008</c:v>
                </c:pt>
                <c:pt idx="105">
                  <c:v>43039</c:v>
                </c:pt>
                <c:pt idx="106">
                  <c:v>43069</c:v>
                </c:pt>
                <c:pt idx="107">
                  <c:v>43100</c:v>
                </c:pt>
                <c:pt idx="108">
                  <c:v>43131</c:v>
                </c:pt>
                <c:pt idx="109">
                  <c:v>43159</c:v>
                </c:pt>
                <c:pt idx="110">
                  <c:v>43190</c:v>
                </c:pt>
                <c:pt idx="111">
                  <c:v>43220</c:v>
                </c:pt>
                <c:pt idx="112">
                  <c:v>43251</c:v>
                </c:pt>
                <c:pt idx="113">
                  <c:v>43281</c:v>
                </c:pt>
                <c:pt idx="114">
                  <c:v>43312</c:v>
                </c:pt>
                <c:pt idx="115">
                  <c:v>43343</c:v>
                </c:pt>
                <c:pt idx="116">
                  <c:v>43373</c:v>
                </c:pt>
                <c:pt idx="117">
                  <c:v>43404</c:v>
                </c:pt>
                <c:pt idx="118">
                  <c:v>43434</c:v>
                </c:pt>
                <c:pt idx="119">
                  <c:v>43465</c:v>
                </c:pt>
                <c:pt idx="120">
                  <c:v>43496</c:v>
                </c:pt>
                <c:pt idx="121">
                  <c:v>43524</c:v>
                </c:pt>
                <c:pt idx="122">
                  <c:v>43555</c:v>
                </c:pt>
                <c:pt idx="123">
                  <c:v>43585</c:v>
                </c:pt>
                <c:pt idx="124">
                  <c:v>43616</c:v>
                </c:pt>
                <c:pt idx="125">
                  <c:v>43646</c:v>
                </c:pt>
                <c:pt idx="126">
                  <c:v>43677</c:v>
                </c:pt>
                <c:pt idx="127">
                  <c:v>43708</c:v>
                </c:pt>
                <c:pt idx="128">
                  <c:v>43738</c:v>
                </c:pt>
                <c:pt idx="129">
                  <c:v>43769</c:v>
                </c:pt>
                <c:pt idx="130">
                  <c:v>43799</c:v>
                </c:pt>
                <c:pt idx="131">
                  <c:v>43830</c:v>
                </c:pt>
                <c:pt idx="132">
                  <c:v>43861</c:v>
                </c:pt>
                <c:pt idx="133">
                  <c:v>43890</c:v>
                </c:pt>
                <c:pt idx="134">
                  <c:v>43921</c:v>
                </c:pt>
                <c:pt idx="135">
                  <c:v>43951</c:v>
                </c:pt>
                <c:pt idx="136">
                  <c:v>43982</c:v>
                </c:pt>
                <c:pt idx="137">
                  <c:v>44012</c:v>
                </c:pt>
                <c:pt idx="138">
                  <c:v>44043</c:v>
                </c:pt>
                <c:pt idx="139">
                  <c:v>44074</c:v>
                </c:pt>
                <c:pt idx="140">
                  <c:v>44104</c:v>
                </c:pt>
                <c:pt idx="141">
                  <c:v>44135</c:v>
                </c:pt>
                <c:pt idx="142">
                  <c:v>44165</c:v>
                </c:pt>
                <c:pt idx="143">
                  <c:v>44196</c:v>
                </c:pt>
                <c:pt idx="144">
                  <c:v>44227</c:v>
                </c:pt>
                <c:pt idx="145">
                  <c:v>44255</c:v>
                </c:pt>
                <c:pt idx="146">
                  <c:v>44286</c:v>
                </c:pt>
              </c:numCache>
            </c:numRef>
          </c:cat>
          <c:val>
            <c:numRef>
              <c:f>'[3]RFX Return Data'!$H$3:$H$149</c:f>
              <c:numCache>
                <c:formatCode>General</c:formatCode>
                <c:ptCount val="147"/>
                <c:pt idx="0">
                  <c:v>10000</c:v>
                </c:pt>
                <c:pt idx="1">
                  <c:v>9859.1061037513919</c:v>
                </c:pt>
                <c:pt idx="2">
                  <c:v>9732.0787421072164</c:v>
                </c:pt>
                <c:pt idx="3">
                  <c:v>10233.997771449795</c:v>
                </c:pt>
                <c:pt idx="4">
                  <c:v>10779.249721431224</c:v>
                </c:pt>
                <c:pt idx="5">
                  <c:v>11463.909867525072</c:v>
                </c:pt>
                <c:pt idx="6">
                  <c:v>12074.780240188191</c:v>
                </c:pt>
                <c:pt idx="7">
                  <c:v>12630.927324501672</c:v>
                </c:pt>
                <c:pt idx="8">
                  <c:v>13183.112541785316</c:v>
                </c:pt>
                <c:pt idx="9">
                  <c:v>13969.790763897487</c:v>
                </c:pt>
                <c:pt idx="10">
                  <c:v>13846.477652593783</c:v>
                </c:pt>
                <c:pt idx="11">
                  <c:v>14702.983781106846</c:v>
                </c:pt>
                <c:pt idx="12">
                  <c:v>15369.320292187693</c:v>
                </c:pt>
                <c:pt idx="13">
                  <c:v>15493.623870248854</c:v>
                </c:pt>
                <c:pt idx="14">
                  <c:v>15694.688622013122</c:v>
                </c:pt>
                <c:pt idx="15">
                  <c:v>16612.356072799303</c:v>
                </c:pt>
                <c:pt idx="16">
                  <c:v>15743.716726507364</c:v>
                </c:pt>
                <c:pt idx="17">
                  <c:v>16401.881886839168</c:v>
                </c:pt>
                <c:pt idx="18">
                  <c:v>16700.259997523826</c:v>
                </c:pt>
                <c:pt idx="19">
                  <c:v>17346.787173455483</c:v>
                </c:pt>
                <c:pt idx="20">
                  <c:v>17748.669060294658</c:v>
                </c:pt>
                <c:pt idx="21">
                  <c:v>17738.269159341333</c:v>
                </c:pt>
                <c:pt idx="22">
                  <c:v>18240.931038752005</c:v>
                </c:pt>
                <c:pt idx="23">
                  <c:v>18634.393958152774</c:v>
                </c:pt>
                <c:pt idx="24">
                  <c:v>19803.639965333656</c:v>
                </c:pt>
                <c:pt idx="25">
                  <c:v>19692.707688498198</c:v>
                </c:pt>
                <c:pt idx="26">
                  <c:v>19718.459824192145</c:v>
                </c:pt>
                <c:pt idx="27">
                  <c:v>19808.344682431591</c:v>
                </c:pt>
                <c:pt idx="28">
                  <c:v>19719.202674260239</c:v>
                </c:pt>
                <c:pt idx="29">
                  <c:v>19445.833849201434</c:v>
                </c:pt>
                <c:pt idx="30">
                  <c:v>19593.41339606289</c:v>
                </c:pt>
                <c:pt idx="31">
                  <c:v>19184.350625232135</c:v>
                </c:pt>
                <c:pt idx="32">
                  <c:v>18818.373158350867</c:v>
                </c:pt>
                <c:pt idx="33">
                  <c:v>18458.833725393088</c:v>
                </c:pt>
                <c:pt idx="34">
                  <c:v>18362.015599851424</c:v>
                </c:pt>
                <c:pt idx="35">
                  <c:v>19320.292187693445</c:v>
                </c:pt>
                <c:pt idx="36">
                  <c:v>19720.193141017699</c:v>
                </c:pt>
                <c:pt idx="37">
                  <c:v>20098.056208988477</c:v>
                </c:pt>
                <c:pt idx="38">
                  <c:v>20806.982790640082</c:v>
                </c:pt>
                <c:pt idx="39">
                  <c:v>20807.230407329447</c:v>
                </c:pt>
                <c:pt idx="40">
                  <c:v>20884.734431100649</c:v>
                </c:pt>
                <c:pt idx="41">
                  <c:v>21055.837563451765</c:v>
                </c:pt>
                <c:pt idx="42">
                  <c:v>22013.866534604425</c:v>
                </c:pt>
                <c:pt idx="43">
                  <c:v>22233.007304692328</c:v>
                </c:pt>
                <c:pt idx="44">
                  <c:v>23212.331311130361</c:v>
                </c:pt>
                <c:pt idx="45">
                  <c:v>23455.243283397296</c:v>
                </c:pt>
                <c:pt idx="46">
                  <c:v>24135.941562461299</c:v>
                </c:pt>
                <c:pt idx="47">
                  <c:v>25521.852172836439</c:v>
                </c:pt>
                <c:pt idx="48">
                  <c:v>27756.840411043693</c:v>
                </c:pt>
                <c:pt idx="49">
                  <c:v>28436.795840039606</c:v>
                </c:pt>
                <c:pt idx="50">
                  <c:v>28727.250216664594</c:v>
                </c:pt>
                <c:pt idx="51">
                  <c:v>29152.655688993429</c:v>
                </c:pt>
                <c:pt idx="52">
                  <c:v>29885.353472824059</c:v>
                </c:pt>
                <c:pt idx="53">
                  <c:v>28999.380958276579</c:v>
                </c:pt>
                <c:pt idx="54">
                  <c:v>28841.401510461801</c:v>
                </c:pt>
                <c:pt idx="55">
                  <c:v>28959.019437910112</c:v>
                </c:pt>
                <c:pt idx="56">
                  <c:v>29383.434443481485</c:v>
                </c:pt>
                <c:pt idx="57">
                  <c:v>29960.876563080346</c:v>
                </c:pt>
                <c:pt idx="58">
                  <c:v>30215.921753126157</c:v>
                </c:pt>
                <c:pt idx="59">
                  <c:v>30363.253683298251</c:v>
                </c:pt>
                <c:pt idx="60">
                  <c:v>31097.189550575709</c:v>
                </c:pt>
                <c:pt idx="61">
                  <c:v>31276.21641698651</c:v>
                </c:pt>
                <c:pt idx="62">
                  <c:v>31311.130370186951</c:v>
                </c:pt>
                <c:pt idx="63">
                  <c:v>31542.404358053736</c:v>
                </c:pt>
                <c:pt idx="64">
                  <c:v>31939.086294416251</c:v>
                </c:pt>
                <c:pt idx="65">
                  <c:v>32155.998514299874</c:v>
                </c:pt>
                <c:pt idx="66">
                  <c:v>32322.396929553059</c:v>
                </c:pt>
                <c:pt idx="67">
                  <c:v>32508.109446576706</c:v>
                </c:pt>
                <c:pt idx="68">
                  <c:v>32595.022904543777</c:v>
                </c:pt>
                <c:pt idx="69">
                  <c:v>32610.62275597376</c:v>
                </c:pt>
                <c:pt idx="70">
                  <c:v>33231.645412900834</c:v>
                </c:pt>
                <c:pt idx="71">
                  <c:v>33466.881267797449</c:v>
                </c:pt>
                <c:pt idx="72">
                  <c:v>33461.681317320792</c:v>
                </c:pt>
                <c:pt idx="73">
                  <c:v>33748.17382691594</c:v>
                </c:pt>
                <c:pt idx="74">
                  <c:v>33943.048161446088</c:v>
                </c:pt>
                <c:pt idx="75">
                  <c:v>33976.724031199708</c:v>
                </c:pt>
                <c:pt idx="76">
                  <c:v>34048.285254426155</c:v>
                </c:pt>
                <c:pt idx="77">
                  <c:v>34264.702240931045</c:v>
                </c:pt>
                <c:pt idx="78">
                  <c:v>34411.043704345677</c:v>
                </c:pt>
                <c:pt idx="79">
                  <c:v>34416.491271511703</c:v>
                </c:pt>
                <c:pt idx="80">
                  <c:v>34479.881143989107</c:v>
                </c:pt>
                <c:pt idx="81">
                  <c:v>34642.565308901823</c:v>
                </c:pt>
                <c:pt idx="82">
                  <c:v>34741.364367958406</c:v>
                </c:pt>
                <c:pt idx="83">
                  <c:v>34762.659403243779</c:v>
                </c:pt>
                <c:pt idx="84">
                  <c:v>34599.975238331062</c:v>
                </c:pt>
                <c:pt idx="85">
                  <c:v>34330.56828030209</c:v>
                </c:pt>
                <c:pt idx="86">
                  <c:v>34411.538937724399</c:v>
                </c:pt>
                <c:pt idx="87">
                  <c:v>34572.24216912219</c:v>
                </c:pt>
                <c:pt idx="88">
                  <c:v>34642.565308901809</c:v>
                </c:pt>
                <c:pt idx="89">
                  <c:v>34746.069085056326</c:v>
                </c:pt>
                <c:pt idx="90">
                  <c:v>34897.858115636984</c:v>
                </c:pt>
                <c:pt idx="91">
                  <c:v>35008.790392472445</c:v>
                </c:pt>
                <c:pt idx="92">
                  <c:v>35792.249597622875</c:v>
                </c:pt>
                <c:pt idx="93">
                  <c:v>35947.257645165271</c:v>
                </c:pt>
                <c:pt idx="94">
                  <c:v>36105.484709669421</c:v>
                </c:pt>
                <c:pt idx="95">
                  <c:v>36181.255416615066</c:v>
                </c:pt>
                <c:pt idx="96">
                  <c:v>36414.510337996762</c:v>
                </c:pt>
                <c:pt idx="97">
                  <c:v>36666.33651108083</c:v>
                </c:pt>
                <c:pt idx="98">
                  <c:v>37174.198340968163</c:v>
                </c:pt>
                <c:pt idx="99">
                  <c:v>38411.538937724377</c:v>
                </c:pt>
                <c:pt idx="100">
                  <c:v>38799.059056580387</c:v>
                </c:pt>
                <c:pt idx="101">
                  <c:v>39206.140893896219</c:v>
                </c:pt>
                <c:pt idx="102">
                  <c:v>39409.434195864771</c:v>
                </c:pt>
                <c:pt idx="103">
                  <c:v>40016.095084808687</c:v>
                </c:pt>
                <c:pt idx="104">
                  <c:v>40289.711526556872</c:v>
                </c:pt>
                <c:pt idx="105">
                  <c:v>40810.697040980544</c:v>
                </c:pt>
                <c:pt idx="106">
                  <c:v>41302.959019437891</c:v>
                </c:pt>
                <c:pt idx="107">
                  <c:v>41951.962362263199</c:v>
                </c:pt>
                <c:pt idx="108">
                  <c:v>43048.161446081453</c:v>
                </c:pt>
                <c:pt idx="109">
                  <c:v>43612.479881143969</c:v>
                </c:pt>
                <c:pt idx="110">
                  <c:v>44325.120713136042</c:v>
                </c:pt>
                <c:pt idx="111">
                  <c:v>44485.081094465742</c:v>
                </c:pt>
                <c:pt idx="112">
                  <c:v>44732.450167141244</c:v>
                </c:pt>
                <c:pt idx="113">
                  <c:v>44961.000371425005</c:v>
                </c:pt>
                <c:pt idx="114">
                  <c:v>46247.369072675472</c:v>
                </c:pt>
                <c:pt idx="115">
                  <c:v>46507.118979819214</c:v>
                </c:pt>
                <c:pt idx="116">
                  <c:v>46649.498576204016</c:v>
                </c:pt>
                <c:pt idx="117">
                  <c:v>47050.637612975086</c:v>
                </c:pt>
                <c:pt idx="118">
                  <c:v>46931.533985390583</c:v>
                </c:pt>
                <c:pt idx="119">
                  <c:v>46684.164912715089</c:v>
                </c:pt>
                <c:pt idx="120">
                  <c:v>46958.028971152627</c:v>
                </c:pt>
                <c:pt idx="121">
                  <c:v>47225.454995666689</c:v>
                </c:pt>
                <c:pt idx="122">
                  <c:v>47501.547604308515</c:v>
                </c:pt>
                <c:pt idx="123">
                  <c:v>48074.53262349881</c:v>
                </c:pt>
                <c:pt idx="124">
                  <c:v>49243.035780611601</c:v>
                </c:pt>
                <c:pt idx="125">
                  <c:v>49439.891048656667</c:v>
                </c:pt>
                <c:pt idx="126">
                  <c:v>49473.81</c:v>
                </c:pt>
                <c:pt idx="127">
                  <c:v>49614.1</c:v>
                </c:pt>
                <c:pt idx="128">
                  <c:v>49624.05</c:v>
                </c:pt>
                <c:pt idx="129">
                  <c:v>49976</c:v>
                </c:pt>
                <c:pt idx="130">
                  <c:v>50244</c:v>
                </c:pt>
                <c:pt idx="131">
                  <c:v>50470</c:v>
                </c:pt>
                <c:pt idx="132">
                  <c:v>51791</c:v>
                </c:pt>
                <c:pt idx="133">
                  <c:v>52008</c:v>
                </c:pt>
                <c:pt idx="134">
                  <c:v>46934</c:v>
                </c:pt>
                <c:pt idx="135">
                  <c:v>48254</c:v>
                </c:pt>
                <c:pt idx="136">
                  <c:v>49506</c:v>
                </c:pt>
                <c:pt idx="137">
                  <c:v>50151</c:v>
                </c:pt>
                <c:pt idx="138">
                  <c:v>50620</c:v>
                </c:pt>
                <c:pt idx="139">
                  <c:v>50806</c:v>
                </c:pt>
                <c:pt idx="140">
                  <c:v>51044</c:v>
                </c:pt>
                <c:pt idx="141">
                  <c:v>51310</c:v>
                </c:pt>
                <c:pt idx="142">
                  <c:v>51657</c:v>
                </c:pt>
                <c:pt idx="143">
                  <c:v>51899</c:v>
                </c:pt>
                <c:pt idx="144">
                  <c:v>52381</c:v>
                </c:pt>
                <c:pt idx="145">
                  <c:v>52813</c:v>
                </c:pt>
                <c:pt idx="146">
                  <c:v>52741</c:v>
                </c:pt>
              </c:numCache>
            </c:numRef>
          </c:val>
          <c:smooth val="0"/>
          <c:extLst>
            <c:ext xmlns:c16="http://schemas.microsoft.com/office/drawing/2014/chart" uri="{C3380CC4-5D6E-409C-BE32-E72D297353CC}">
              <c16:uniqueId val="{00000000-77B7-440A-B660-AB5601FA17A9}"/>
            </c:ext>
          </c:extLst>
        </c:ser>
        <c:ser>
          <c:idx val="2"/>
          <c:order val="1"/>
          <c:tx>
            <c:v>Bloomberg Barclays US Agg. TR</c:v>
          </c:tx>
          <c:spPr>
            <a:ln w="12700" cap="rnd">
              <a:solidFill>
                <a:srgbClr val="A5A5A5"/>
              </a:solidFill>
              <a:round/>
            </a:ln>
            <a:effectLst/>
          </c:spPr>
          <c:marker>
            <c:symbol val="none"/>
          </c:marker>
          <c:cat>
            <c:numRef>
              <c:f>'[3]RFX Return Data'!$A$3:$A$149</c:f>
              <c:numCache>
                <c:formatCode>General</c:formatCode>
                <c:ptCount val="147"/>
                <c:pt idx="0">
                  <c:v>39845</c:v>
                </c:pt>
                <c:pt idx="1">
                  <c:v>39872</c:v>
                </c:pt>
                <c:pt idx="2">
                  <c:v>39903</c:v>
                </c:pt>
                <c:pt idx="3">
                  <c:v>39933</c:v>
                </c:pt>
                <c:pt idx="4">
                  <c:v>39964</c:v>
                </c:pt>
                <c:pt idx="5">
                  <c:v>39994</c:v>
                </c:pt>
                <c:pt idx="6">
                  <c:v>40025</c:v>
                </c:pt>
                <c:pt idx="7">
                  <c:v>40056</c:v>
                </c:pt>
                <c:pt idx="8">
                  <c:v>40086</c:v>
                </c:pt>
                <c:pt idx="9">
                  <c:v>40117</c:v>
                </c:pt>
                <c:pt idx="10">
                  <c:v>40147</c:v>
                </c:pt>
                <c:pt idx="11">
                  <c:v>40178</c:v>
                </c:pt>
                <c:pt idx="12">
                  <c:v>40209</c:v>
                </c:pt>
                <c:pt idx="13">
                  <c:v>40237</c:v>
                </c:pt>
                <c:pt idx="14">
                  <c:v>40268</c:v>
                </c:pt>
                <c:pt idx="15">
                  <c:v>40298</c:v>
                </c:pt>
                <c:pt idx="16">
                  <c:v>40329</c:v>
                </c:pt>
                <c:pt idx="17">
                  <c:v>40359</c:v>
                </c:pt>
                <c:pt idx="18">
                  <c:v>40390</c:v>
                </c:pt>
                <c:pt idx="19">
                  <c:v>40421</c:v>
                </c:pt>
                <c:pt idx="20">
                  <c:v>40451</c:v>
                </c:pt>
                <c:pt idx="21">
                  <c:v>40482</c:v>
                </c:pt>
                <c:pt idx="22">
                  <c:v>40512</c:v>
                </c:pt>
                <c:pt idx="23">
                  <c:v>40543</c:v>
                </c:pt>
                <c:pt idx="24">
                  <c:v>40574</c:v>
                </c:pt>
                <c:pt idx="25">
                  <c:v>40602</c:v>
                </c:pt>
                <c:pt idx="26">
                  <c:v>40633</c:v>
                </c:pt>
                <c:pt idx="27">
                  <c:v>40663</c:v>
                </c:pt>
                <c:pt idx="28">
                  <c:v>40694</c:v>
                </c:pt>
                <c:pt idx="29">
                  <c:v>40724</c:v>
                </c:pt>
                <c:pt idx="30">
                  <c:v>40755</c:v>
                </c:pt>
                <c:pt idx="31">
                  <c:v>40786</c:v>
                </c:pt>
                <c:pt idx="32">
                  <c:v>40816</c:v>
                </c:pt>
                <c:pt idx="33">
                  <c:v>40847</c:v>
                </c:pt>
                <c:pt idx="34">
                  <c:v>40877</c:v>
                </c:pt>
                <c:pt idx="35">
                  <c:v>40908</c:v>
                </c:pt>
                <c:pt idx="36">
                  <c:v>40939</c:v>
                </c:pt>
                <c:pt idx="37">
                  <c:v>40968</c:v>
                </c:pt>
                <c:pt idx="38">
                  <c:v>40999</c:v>
                </c:pt>
                <c:pt idx="39">
                  <c:v>41029</c:v>
                </c:pt>
                <c:pt idx="40">
                  <c:v>41060</c:v>
                </c:pt>
                <c:pt idx="41">
                  <c:v>41090</c:v>
                </c:pt>
                <c:pt idx="42">
                  <c:v>41121</c:v>
                </c:pt>
                <c:pt idx="43">
                  <c:v>41152</c:v>
                </c:pt>
                <c:pt idx="44">
                  <c:v>41182</c:v>
                </c:pt>
                <c:pt idx="45">
                  <c:v>41213</c:v>
                </c:pt>
                <c:pt idx="46">
                  <c:v>41243</c:v>
                </c:pt>
                <c:pt idx="47">
                  <c:v>41274</c:v>
                </c:pt>
                <c:pt idx="48">
                  <c:v>41305</c:v>
                </c:pt>
                <c:pt idx="49">
                  <c:v>41333</c:v>
                </c:pt>
                <c:pt idx="50">
                  <c:v>41364</c:v>
                </c:pt>
                <c:pt idx="51">
                  <c:v>41394</c:v>
                </c:pt>
                <c:pt idx="52">
                  <c:v>41425</c:v>
                </c:pt>
                <c:pt idx="53">
                  <c:v>41455</c:v>
                </c:pt>
                <c:pt idx="54">
                  <c:v>41486</c:v>
                </c:pt>
                <c:pt idx="55">
                  <c:v>41517</c:v>
                </c:pt>
                <c:pt idx="56">
                  <c:v>41547</c:v>
                </c:pt>
                <c:pt idx="57">
                  <c:v>41578</c:v>
                </c:pt>
                <c:pt idx="58">
                  <c:v>41608</c:v>
                </c:pt>
                <c:pt idx="59">
                  <c:v>41639</c:v>
                </c:pt>
                <c:pt idx="60">
                  <c:v>41670</c:v>
                </c:pt>
                <c:pt idx="61">
                  <c:v>41698</c:v>
                </c:pt>
                <c:pt idx="62">
                  <c:v>41729</c:v>
                </c:pt>
                <c:pt idx="63">
                  <c:v>41759</c:v>
                </c:pt>
                <c:pt idx="64">
                  <c:v>41790</c:v>
                </c:pt>
                <c:pt idx="65">
                  <c:v>41820</c:v>
                </c:pt>
                <c:pt idx="66">
                  <c:v>41851</c:v>
                </c:pt>
                <c:pt idx="67">
                  <c:v>41882</c:v>
                </c:pt>
                <c:pt idx="68">
                  <c:v>41912</c:v>
                </c:pt>
                <c:pt idx="69">
                  <c:v>41943</c:v>
                </c:pt>
                <c:pt idx="70">
                  <c:v>41973</c:v>
                </c:pt>
                <c:pt idx="71">
                  <c:v>42004</c:v>
                </c:pt>
                <c:pt idx="72">
                  <c:v>42035</c:v>
                </c:pt>
                <c:pt idx="73">
                  <c:v>42063</c:v>
                </c:pt>
                <c:pt idx="74">
                  <c:v>42094</c:v>
                </c:pt>
                <c:pt idx="75">
                  <c:v>42124</c:v>
                </c:pt>
                <c:pt idx="76">
                  <c:v>42155</c:v>
                </c:pt>
                <c:pt idx="77">
                  <c:v>42185</c:v>
                </c:pt>
                <c:pt idx="78">
                  <c:v>42216</c:v>
                </c:pt>
                <c:pt idx="79">
                  <c:v>42247</c:v>
                </c:pt>
                <c:pt idx="80">
                  <c:v>42277</c:v>
                </c:pt>
                <c:pt idx="81">
                  <c:v>42308</c:v>
                </c:pt>
                <c:pt idx="82">
                  <c:v>42338</c:v>
                </c:pt>
                <c:pt idx="83">
                  <c:v>42369</c:v>
                </c:pt>
                <c:pt idx="84">
                  <c:v>42400</c:v>
                </c:pt>
                <c:pt idx="85">
                  <c:v>42429</c:v>
                </c:pt>
                <c:pt idx="86">
                  <c:v>42460</c:v>
                </c:pt>
                <c:pt idx="87">
                  <c:v>42490</c:v>
                </c:pt>
                <c:pt idx="88">
                  <c:v>42521</c:v>
                </c:pt>
                <c:pt idx="89">
                  <c:v>42551</c:v>
                </c:pt>
                <c:pt idx="90">
                  <c:v>42582</c:v>
                </c:pt>
                <c:pt idx="91">
                  <c:v>42613</c:v>
                </c:pt>
                <c:pt idx="92">
                  <c:v>42643</c:v>
                </c:pt>
                <c:pt idx="93">
                  <c:v>42674</c:v>
                </c:pt>
                <c:pt idx="94">
                  <c:v>42704</c:v>
                </c:pt>
                <c:pt idx="95">
                  <c:v>42735</c:v>
                </c:pt>
                <c:pt idx="96">
                  <c:v>42766</c:v>
                </c:pt>
                <c:pt idx="97">
                  <c:v>42794</c:v>
                </c:pt>
                <c:pt idx="98">
                  <c:v>42825</c:v>
                </c:pt>
                <c:pt idx="99">
                  <c:v>42855</c:v>
                </c:pt>
                <c:pt idx="100">
                  <c:v>42886</c:v>
                </c:pt>
                <c:pt idx="101">
                  <c:v>42916</c:v>
                </c:pt>
                <c:pt idx="102">
                  <c:v>42947</c:v>
                </c:pt>
                <c:pt idx="103">
                  <c:v>42978</c:v>
                </c:pt>
                <c:pt idx="104">
                  <c:v>43008</c:v>
                </c:pt>
                <c:pt idx="105">
                  <c:v>43039</c:v>
                </c:pt>
                <c:pt idx="106">
                  <c:v>43069</c:v>
                </c:pt>
                <c:pt idx="107">
                  <c:v>43100</c:v>
                </c:pt>
                <c:pt idx="108">
                  <c:v>43131</c:v>
                </c:pt>
                <c:pt idx="109">
                  <c:v>43159</c:v>
                </c:pt>
                <c:pt idx="110">
                  <c:v>43190</c:v>
                </c:pt>
                <c:pt idx="111">
                  <c:v>43220</c:v>
                </c:pt>
                <c:pt idx="112">
                  <c:v>43251</c:v>
                </c:pt>
                <c:pt idx="113">
                  <c:v>43281</c:v>
                </c:pt>
                <c:pt idx="114">
                  <c:v>43312</c:v>
                </c:pt>
                <c:pt idx="115">
                  <c:v>43343</c:v>
                </c:pt>
                <c:pt idx="116">
                  <c:v>43373</c:v>
                </c:pt>
                <c:pt idx="117">
                  <c:v>43404</c:v>
                </c:pt>
                <c:pt idx="118">
                  <c:v>43434</c:v>
                </c:pt>
                <c:pt idx="119">
                  <c:v>43465</c:v>
                </c:pt>
                <c:pt idx="120">
                  <c:v>43496</c:v>
                </c:pt>
                <c:pt idx="121">
                  <c:v>43524</c:v>
                </c:pt>
                <c:pt idx="122">
                  <c:v>43555</c:v>
                </c:pt>
                <c:pt idx="123">
                  <c:v>43585</c:v>
                </c:pt>
                <c:pt idx="124">
                  <c:v>43616</c:v>
                </c:pt>
                <c:pt idx="125">
                  <c:v>43646</c:v>
                </c:pt>
                <c:pt idx="126">
                  <c:v>43677</c:v>
                </c:pt>
                <c:pt idx="127">
                  <c:v>43708</c:v>
                </c:pt>
                <c:pt idx="128">
                  <c:v>43738</c:v>
                </c:pt>
                <c:pt idx="129">
                  <c:v>43769</c:v>
                </c:pt>
                <c:pt idx="130">
                  <c:v>43799</c:v>
                </c:pt>
                <c:pt idx="131">
                  <c:v>43830</c:v>
                </c:pt>
                <c:pt idx="132">
                  <c:v>43861</c:v>
                </c:pt>
                <c:pt idx="133">
                  <c:v>43890</c:v>
                </c:pt>
                <c:pt idx="134">
                  <c:v>43921</c:v>
                </c:pt>
                <c:pt idx="135">
                  <c:v>43951</c:v>
                </c:pt>
                <c:pt idx="136">
                  <c:v>43982</c:v>
                </c:pt>
                <c:pt idx="137">
                  <c:v>44012</c:v>
                </c:pt>
                <c:pt idx="138">
                  <c:v>44043</c:v>
                </c:pt>
                <c:pt idx="139">
                  <c:v>44074</c:v>
                </c:pt>
                <c:pt idx="140">
                  <c:v>44104</c:v>
                </c:pt>
                <c:pt idx="141">
                  <c:v>44135</c:v>
                </c:pt>
                <c:pt idx="142">
                  <c:v>44165</c:v>
                </c:pt>
                <c:pt idx="143">
                  <c:v>44196</c:v>
                </c:pt>
                <c:pt idx="144">
                  <c:v>44227</c:v>
                </c:pt>
                <c:pt idx="145">
                  <c:v>44255</c:v>
                </c:pt>
                <c:pt idx="146">
                  <c:v>44286</c:v>
                </c:pt>
              </c:numCache>
            </c:numRef>
          </c:cat>
          <c:val>
            <c:numRef>
              <c:f>'[3]RFX Return Data'!$I$3:$I$149</c:f>
              <c:numCache>
                <c:formatCode>General</c:formatCode>
                <c:ptCount val="147"/>
                <c:pt idx="0">
                  <c:v>10000</c:v>
                </c:pt>
                <c:pt idx="1">
                  <c:v>9962.2555107648113</c:v>
                </c:pt>
                <c:pt idx="2">
                  <c:v>10100.744482296863</c:v>
                </c:pt>
                <c:pt idx="3">
                  <c:v>10149.035225877176</c:v>
                </c:pt>
                <c:pt idx="4">
                  <c:v>10222.650856536247</c:v>
                </c:pt>
                <c:pt idx="5">
                  <c:v>10280.794021938984</c:v>
                </c:pt>
                <c:pt idx="6">
                  <c:v>10446.619994865641</c:v>
                </c:pt>
                <c:pt idx="7">
                  <c:v>10554.788485155455</c:v>
                </c:pt>
                <c:pt idx="8">
                  <c:v>10665.662922283822</c:v>
                </c:pt>
                <c:pt idx="9">
                  <c:v>10718.324810757182</c:v>
                </c:pt>
                <c:pt idx="10">
                  <c:v>10857.091315298316</c:v>
                </c:pt>
                <c:pt idx="11">
                  <c:v>10687.379880244509</c:v>
                </c:pt>
                <c:pt idx="12">
                  <c:v>10850.638672837153</c:v>
                </c:pt>
                <c:pt idx="13">
                  <c:v>10891.158492163166</c:v>
                </c:pt>
                <c:pt idx="14">
                  <c:v>10877.767524474946</c:v>
                </c:pt>
                <c:pt idx="15">
                  <c:v>10991.00099218051</c:v>
                </c:pt>
                <c:pt idx="16">
                  <c:v>11083.488867457178</c:v>
                </c:pt>
                <c:pt idx="17">
                  <c:v>11257.293914394948</c:v>
                </c:pt>
                <c:pt idx="18">
                  <c:v>11377.3963240753</c:v>
                </c:pt>
                <c:pt idx="19">
                  <c:v>11523.794986366198</c:v>
                </c:pt>
                <c:pt idx="20">
                  <c:v>11536.075822018087</c:v>
                </c:pt>
                <c:pt idx="21">
                  <c:v>11577.150707362262</c:v>
                </c:pt>
                <c:pt idx="22">
                  <c:v>11510.612168434789</c:v>
                </c:pt>
                <c:pt idx="23">
                  <c:v>11386.485530122744</c:v>
                </c:pt>
                <c:pt idx="24">
                  <c:v>11399.737731306423</c:v>
                </c:pt>
                <c:pt idx="25">
                  <c:v>11428.254247989626</c:v>
                </c:pt>
                <c:pt idx="26">
                  <c:v>11434.568123946248</c:v>
                </c:pt>
                <c:pt idx="27">
                  <c:v>11579.717887696275</c:v>
                </c:pt>
                <c:pt idx="28">
                  <c:v>11730.83461114157</c:v>
                </c:pt>
                <c:pt idx="29">
                  <c:v>11696.48990126764</c:v>
                </c:pt>
                <c:pt idx="30">
                  <c:v>11882.090101091408</c:v>
                </c:pt>
                <c:pt idx="31">
                  <c:v>12055.686998272367</c:v>
                </c:pt>
                <c:pt idx="32">
                  <c:v>12143.387429142365</c:v>
                </c:pt>
                <c:pt idx="33">
                  <c:v>12156.43148056923</c:v>
                </c:pt>
                <c:pt idx="34">
                  <c:v>12145.885226224103</c:v>
                </c:pt>
                <c:pt idx="35">
                  <c:v>12279.378603592673</c:v>
                </c:pt>
                <c:pt idx="36">
                  <c:v>12387.200177621135</c:v>
                </c:pt>
                <c:pt idx="37">
                  <c:v>12384.355464278042</c:v>
                </c:pt>
                <c:pt idx="38">
                  <c:v>12316.498643557428</c:v>
                </c:pt>
                <c:pt idx="39">
                  <c:v>12453.044884025903</c:v>
                </c:pt>
                <c:pt idx="40">
                  <c:v>12565.723285713304</c:v>
                </c:pt>
                <c:pt idx="41">
                  <c:v>12570.649496624515</c:v>
                </c:pt>
                <c:pt idx="42">
                  <c:v>12744.038244048663</c:v>
                </c:pt>
                <c:pt idx="43">
                  <c:v>12752.364234321132</c:v>
                </c:pt>
                <c:pt idx="44">
                  <c:v>12769.918197145587</c:v>
                </c:pt>
                <c:pt idx="45">
                  <c:v>12795.034934467532</c:v>
                </c:pt>
                <c:pt idx="46">
                  <c:v>12815.22546087827</c:v>
                </c:pt>
                <c:pt idx="47">
                  <c:v>12796.977665531111</c:v>
                </c:pt>
                <c:pt idx="48">
                  <c:v>12707.473270102078</c:v>
                </c:pt>
                <c:pt idx="49">
                  <c:v>12771.16709568646</c:v>
                </c:pt>
                <c:pt idx="50">
                  <c:v>12781.366433770234</c:v>
                </c:pt>
                <c:pt idx="51">
                  <c:v>12910.69681600257</c:v>
                </c:pt>
                <c:pt idx="52">
                  <c:v>12680.344418464287</c:v>
                </c:pt>
                <c:pt idx="53">
                  <c:v>12484.197964295394</c:v>
                </c:pt>
                <c:pt idx="54">
                  <c:v>12501.266244353954</c:v>
                </c:pt>
                <c:pt idx="55">
                  <c:v>12437.36426901276</c:v>
                </c:pt>
                <c:pt idx="56">
                  <c:v>12555.107648115913</c:v>
                </c:pt>
                <c:pt idx="57">
                  <c:v>12656.615346187753</c:v>
                </c:pt>
                <c:pt idx="58">
                  <c:v>12609.226584886954</c:v>
                </c:pt>
                <c:pt idx="59">
                  <c:v>12537.969984805082</c:v>
                </c:pt>
                <c:pt idx="60">
                  <c:v>12723.223268367496</c:v>
                </c:pt>
                <c:pt idx="61">
                  <c:v>12790.871939331299</c:v>
                </c:pt>
                <c:pt idx="62">
                  <c:v>12769.085598118339</c:v>
                </c:pt>
                <c:pt idx="63">
                  <c:v>12876.837788894531</c:v>
                </c:pt>
                <c:pt idx="64">
                  <c:v>13023.444600942237</c:v>
                </c:pt>
                <c:pt idx="65">
                  <c:v>13030.174776412483</c:v>
                </c:pt>
                <c:pt idx="66">
                  <c:v>12997.495264593046</c:v>
                </c:pt>
                <c:pt idx="67">
                  <c:v>13140.979830288579</c:v>
                </c:pt>
                <c:pt idx="68">
                  <c:v>13051.75296786863</c:v>
                </c:pt>
                <c:pt idx="69">
                  <c:v>13180.042601316907</c:v>
                </c:pt>
                <c:pt idx="70">
                  <c:v>13273.571225377631</c:v>
                </c:pt>
                <c:pt idx="71">
                  <c:v>13285.990827534062</c:v>
                </c:pt>
                <c:pt idx="72">
                  <c:v>13564.564585400389</c:v>
                </c:pt>
                <c:pt idx="73">
                  <c:v>13437.038167727087</c:v>
                </c:pt>
                <c:pt idx="74">
                  <c:v>13499.413711518326</c:v>
                </c:pt>
                <c:pt idx="75">
                  <c:v>13450.98420143347</c:v>
                </c:pt>
                <c:pt idx="76">
                  <c:v>13418.582222623114</c:v>
                </c:pt>
                <c:pt idx="77">
                  <c:v>13272.252943584488</c:v>
                </c:pt>
                <c:pt idx="78">
                  <c:v>13364.532669104341</c:v>
                </c:pt>
                <c:pt idx="79">
                  <c:v>13345.313508225394</c:v>
                </c:pt>
                <c:pt idx="80">
                  <c:v>13435.5811194294</c:v>
                </c:pt>
                <c:pt idx="81">
                  <c:v>13437.870766754328</c:v>
                </c:pt>
                <c:pt idx="82">
                  <c:v>13402.346541591798</c:v>
                </c:pt>
                <c:pt idx="83">
                  <c:v>13359.051392174964</c:v>
                </c:pt>
                <c:pt idx="84">
                  <c:v>13542.847627439696</c:v>
                </c:pt>
                <c:pt idx="85">
                  <c:v>13638.94343183443</c:v>
                </c:pt>
                <c:pt idx="86">
                  <c:v>13764.041435678264</c:v>
                </c:pt>
                <c:pt idx="87">
                  <c:v>13816.911473908436</c:v>
                </c:pt>
                <c:pt idx="88">
                  <c:v>13820.450019774235</c:v>
                </c:pt>
                <c:pt idx="89">
                  <c:v>14068.772679650594</c:v>
                </c:pt>
                <c:pt idx="90">
                  <c:v>14157.722009061461</c:v>
                </c:pt>
                <c:pt idx="91">
                  <c:v>14141.555711282421</c:v>
                </c:pt>
                <c:pt idx="92">
                  <c:v>14133.229721009951</c:v>
                </c:pt>
                <c:pt idx="93">
                  <c:v>14025.130613972407</c:v>
                </c:pt>
                <c:pt idx="94">
                  <c:v>13693.409284866824</c:v>
                </c:pt>
                <c:pt idx="95">
                  <c:v>13712.697828998042</c:v>
                </c:pt>
                <c:pt idx="96">
                  <c:v>13739.618530879021</c:v>
                </c:pt>
                <c:pt idx="97">
                  <c:v>13831.967639651146</c:v>
                </c:pt>
                <c:pt idx="98">
                  <c:v>13824.682398162737</c:v>
                </c:pt>
                <c:pt idx="99">
                  <c:v>13931.393840154869</c:v>
                </c:pt>
                <c:pt idx="100">
                  <c:v>14038.590964912893</c:v>
                </c:pt>
                <c:pt idx="101">
                  <c:v>14024.506164701968</c:v>
                </c:pt>
                <c:pt idx="102">
                  <c:v>14084.869594177362</c:v>
                </c:pt>
                <c:pt idx="103">
                  <c:v>14211.147113309797</c:v>
                </c:pt>
                <c:pt idx="104">
                  <c:v>14143.498442345994</c:v>
                </c:pt>
                <c:pt idx="105">
                  <c:v>14151.685666113921</c:v>
                </c:pt>
                <c:pt idx="106">
                  <c:v>14133.507254019032</c:v>
                </c:pt>
                <c:pt idx="107">
                  <c:v>14198.380594892013</c:v>
                </c:pt>
                <c:pt idx="108">
                  <c:v>14034.844269290286</c:v>
                </c:pt>
                <c:pt idx="109">
                  <c:v>13901.836574687612</c:v>
                </c:pt>
                <c:pt idx="110">
                  <c:v>13990.994053855289</c:v>
                </c:pt>
                <c:pt idx="111">
                  <c:v>13886.919175449439</c:v>
                </c:pt>
                <c:pt idx="112">
                  <c:v>13985.998459691809</c:v>
                </c:pt>
                <c:pt idx="113">
                  <c:v>13968.791413128709</c:v>
                </c:pt>
                <c:pt idx="114">
                  <c:v>13972.121809237695</c:v>
                </c:pt>
                <c:pt idx="115">
                  <c:v>14062.042504180352</c:v>
                </c:pt>
                <c:pt idx="116">
                  <c:v>13971.497359967261</c:v>
                </c:pt>
                <c:pt idx="117">
                  <c:v>13861.10860560479</c:v>
                </c:pt>
                <c:pt idx="118">
                  <c:v>13943.813442311306</c:v>
                </c:pt>
                <c:pt idx="119">
                  <c:v>14199.976409694238</c:v>
                </c:pt>
                <c:pt idx="120">
                  <c:v>14350.815600130454</c:v>
                </c:pt>
                <c:pt idx="121">
                  <c:v>14342.489609857985</c:v>
                </c:pt>
                <c:pt idx="122">
                  <c:v>14617.871738119866</c:v>
                </c:pt>
                <c:pt idx="123">
                  <c:v>14621.618433742478</c:v>
                </c:pt>
                <c:pt idx="124">
                  <c:v>14881.181180486672</c:v>
                </c:pt>
                <c:pt idx="125">
                  <c:v>15068.030278851309</c:v>
                </c:pt>
                <c:pt idx="126">
                  <c:v>15101.195473436637</c:v>
                </c:pt>
                <c:pt idx="127">
                  <c:v>15492.517016242637</c:v>
                </c:pt>
                <c:pt idx="128">
                  <c:v>15410.020329292933</c:v>
                </c:pt>
                <c:pt idx="129">
                  <c:v>15456.437725061942</c:v>
                </c:pt>
                <c:pt idx="130">
                  <c:v>15448.528034303097</c:v>
                </c:pt>
                <c:pt idx="131">
                  <c:v>15437.773630201158</c:v>
                </c:pt>
                <c:pt idx="132">
                  <c:v>15734.872716423728</c:v>
                </c:pt>
                <c:pt idx="133">
                  <c:v>16018.09515219218</c:v>
                </c:pt>
                <c:pt idx="134">
                  <c:v>15923.803312356482</c:v>
                </c:pt>
                <c:pt idx="135">
                  <c:v>16206.886981620391</c:v>
                </c:pt>
                <c:pt idx="136">
                  <c:v>16282.306576838497</c:v>
                </c:pt>
                <c:pt idx="137">
                  <c:v>16384.924406946669</c:v>
                </c:pt>
                <c:pt idx="138">
                  <c:v>16629.639137704959</c:v>
                </c:pt>
                <c:pt idx="139">
                  <c:v>16495.382544561409</c:v>
                </c:pt>
                <c:pt idx="140">
                  <c:v>16486.362721766236</c:v>
                </c:pt>
                <c:pt idx="141">
                  <c:v>16412.747091107165</c:v>
                </c:pt>
                <c:pt idx="142">
                  <c:v>16573.78561962715</c:v>
                </c:pt>
                <c:pt idx="143">
                  <c:v>16596.612709624165</c:v>
                </c:pt>
                <c:pt idx="144">
                  <c:v>16477.620431980144</c:v>
                </c:pt>
                <c:pt idx="145">
                  <c:v>16239.70525994437</c:v>
                </c:pt>
                <c:pt idx="146">
                  <c:v>16036.898013557504</c:v>
                </c:pt>
              </c:numCache>
            </c:numRef>
          </c:val>
          <c:smooth val="0"/>
          <c:extLst>
            <c:ext xmlns:c16="http://schemas.microsoft.com/office/drawing/2014/chart" uri="{C3380CC4-5D6E-409C-BE32-E72D297353CC}">
              <c16:uniqueId val="{00000001-77B7-440A-B660-AB5601FA17A9}"/>
            </c:ext>
          </c:extLst>
        </c:ser>
        <c:ser>
          <c:idx val="1"/>
          <c:order val="2"/>
          <c:tx>
            <c:v>Bloomberg Barclays MBS TR</c:v>
          </c:tx>
          <c:spPr>
            <a:ln w="12700" cap="rnd">
              <a:solidFill>
                <a:srgbClr val="025C78"/>
              </a:solidFill>
              <a:round/>
            </a:ln>
            <a:effectLst/>
          </c:spPr>
          <c:marker>
            <c:symbol val="none"/>
          </c:marker>
          <c:cat>
            <c:numRef>
              <c:f>'[3]RFX Return Data'!$A$3:$A$149</c:f>
              <c:numCache>
                <c:formatCode>General</c:formatCode>
                <c:ptCount val="147"/>
                <c:pt idx="0">
                  <c:v>39845</c:v>
                </c:pt>
                <c:pt idx="1">
                  <c:v>39872</c:v>
                </c:pt>
                <c:pt idx="2">
                  <c:v>39903</c:v>
                </c:pt>
                <c:pt idx="3">
                  <c:v>39933</c:v>
                </c:pt>
                <c:pt idx="4">
                  <c:v>39964</c:v>
                </c:pt>
                <c:pt idx="5">
                  <c:v>39994</c:v>
                </c:pt>
                <c:pt idx="6">
                  <c:v>40025</c:v>
                </c:pt>
                <c:pt idx="7">
                  <c:v>40056</c:v>
                </c:pt>
                <c:pt idx="8">
                  <c:v>40086</c:v>
                </c:pt>
                <c:pt idx="9">
                  <c:v>40117</c:v>
                </c:pt>
                <c:pt idx="10">
                  <c:v>40147</c:v>
                </c:pt>
                <c:pt idx="11">
                  <c:v>40178</c:v>
                </c:pt>
                <c:pt idx="12">
                  <c:v>40209</c:v>
                </c:pt>
                <c:pt idx="13">
                  <c:v>40237</c:v>
                </c:pt>
                <c:pt idx="14">
                  <c:v>40268</c:v>
                </c:pt>
                <c:pt idx="15">
                  <c:v>40298</c:v>
                </c:pt>
                <c:pt idx="16">
                  <c:v>40329</c:v>
                </c:pt>
                <c:pt idx="17">
                  <c:v>40359</c:v>
                </c:pt>
                <c:pt idx="18">
                  <c:v>40390</c:v>
                </c:pt>
                <c:pt idx="19">
                  <c:v>40421</c:v>
                </c:pt>
                <c:pt idx="20">
                  <c:v>40451</c:v>
                </c:pt>
                <c:pt idx="21">
                  <c:v>40482</c:v>
                </c:pt>
                <c:pt idx="22">
                  <c:v>40512</c:v>
                </c:pt>
                <c:pt idx="23">
                  <c:v>40543</c:v>
                </c:pt>
                <c:pt idx="24">
                  <c:v>40574</c:v>
                </c:pt>
                <c:pt idx="25">
                  <c:v>40602</c:v>
                </c:pt>
                <c:pt idx="26">
                  <c:v>40633</c:v>
                </c:pt>
                <c:pt idx="27">
                  <c:v>40663</c:v>
                </c:pt>
                <c:pt idx="28">
                  <c:v>40694</c:v>
                </c:pt>
                <c:pt idx="29">
                  <c:v>40724</c:v>
                </c:pt>
                <c:pt idx="30">
                  <c:v>40755</c:v>
                </c:pt>
                <c:pt idx="31">
                  <c:v>40786</c:v>
                </c:pt>
                <c:pt idx="32">
                  <c:v>40816</c:v>
                </c:pt>
                <c:pt idx="33">
                  <c:v>40847</c:v>
                </c:pt>
                <c:pt idx="34">
                  <c:v>40877</c:v>
                </c:pt>
                <c:pt idx="35">
                  <c:v>40908</c:v>
                </c:pt>
                <c:pt idx="36">
                  <c:v>40939</c:v>
                </c:pt>
                <c:pt idx="37">
                  <c:v>40968</c:v>
                </c:pt>
                <c:pt idx="38">
                  <c:v>40999</c:v>
                </c:pt>
                <c:pt idx="39">
                  <c:v>41029</c:v>
                </c:pt>
                <c:pt idx="40">
                  <c:v>41060</c:v>
                </c:pt>
                <c:pt idx="41">
                  <c:v>41090</c:v>
                </c:pt>
                <c:pt idx="42">
                  <c:v>41121</c:v>
                </c:pt>
                <c:pt idx="43">
                  <c:v>41152</c:v>
                </c:pt>
                <c:pt idx="44">
                  <c:v>41182</c:v>
                </c:pt>
                <c:pt idx="45">
                  <c:v>41213</c:v>
                </c:pt>
                <c:pt idx="46">
                  <c:v>41243</c:v>
                </c:pt>
                <c:pt idx="47">
                  <c:v>41274</c:v>
                </c:pt>
                <c:pt idx="48">
                  <c:v>41305</c:v>
                </c:pt>
                <c:pt idx="49">
                  <c:v>41333</c:v>
                </c:pt>
                <c:pt idx="50">
                  <c:v>41364</c:v>
                </c:pt>
                <c:pt idx="51">
                  <c:v>41394</c:v>
                </c:pt>
                <c:pt idx="52">
                  <c:v>41425</c:v>
                </c:pt>
                <c:pt idx="53">
                  <c:v>41455</c:v>
                </c:pt>
                <c:pt idx="54">
                  <c:v>41486</c:v>
                </c:pt>
                <c:pt idx="55">
                  <c:v>41517</c:v>
                </c:pt>
                <c:pt idx="56">
                  <c:v>41547</c:v>
                </c:pt>
                <c:pt idx="57">
                  <c:v>41578</c:v>
                </c:pt>
                <c:pt idx="58">
                  <c:v>41608</c:v>
                </c:pt>
                <c:pt idx="59">
                  <c:v>41639</c:v>
                </c:pt>
                <c:pt idx="60">
                  <c:v>41670</c:v>
                </c:pt>
                <c:pt idx="61">
                  <c:v>41698</c:v>
                </c:pt>
                <c:pt idx="62">
                  <c:v>41729</c:v>
                </c:pt>
                <c:pt idx="63">
                  <c:v>41759</c:v>
                </c:pt>
                <c:pt idx="64">
                  <c:v>41790</c:v>
                </c:pt>
                <c:pt idx="65">
                  <c:v>41820</c:v>
                </c:pt>
                <c:pt idx="66">
                  <c:v>41851</c:v>
                </c:pt>
                <c:pt idx="67">
                  <c:v>41882</c:v>
                </c:pt>
                <c:pt idx="68">
                  <c:v>41912</c:v>
                </c:pt>
                <c:pt idx="69">
                  <c:v>41943</c:v>
                </c:pt>
                <c:pt idx="70">
                  <c:v>41973</c:v>
                </c:pt>
                <c:pt idx="71">
                  <c:v>42004</c:v>
                </c:pt>
                <c:pt idx="72">
                  <c:v>42035</c:v>
                </c:pt>
                <c:pt idx="73">
                  <c:v>42063</c:v>
                </c:pt>
                <c:pt idx="74">
                  <c:v>42094</c:v>
                </c:pt>
                <c:pt idx="75">
                  <c:v>42124</c:v>
                </c:pt>
                <c:pt idx="76">
                  <c:v>42155</c:v>
                </c:pt>
                <c:pt idx="77">
                  <c:v>42185</c:v>
                </c:pt>
                <c:pt idx="78">
                  <c:v>42216</c:v>
                </c:pt>
                <c:pt idx="79">
                  <c:v>42247</c:v>
                </c:pt>
                <c:pt idx="80">
                  <c:v>42277</c:v>
                </c:pt>
                <c:pt idx="81">
                  <c:v>42308</c:v>
                </c:pt>
                <c:pt idx="82">
                  <c:v>42338</c:v>
                </c:pt>
                <c:pt idx="83">
                  <c:v>42369</c:v>
                </c:pt>
                <c:pt idx="84">
                  <c:v>42400</c:v>
                </c:pt>
                <c:pt idx="85">
                  <c:v>42429</c:v>
                </c:pt>
                <c:pt idx="86">
                  <c:v>42460</c:v>
                </c:pt>
                <c:pt idx="87">
                  <c:v>42490</c:v>
                </c:pt>
                <c:pt idx="88">
                  <c:v>42521</c:v>
                </c:pt>
                <c:pt idx="89">
                  <c:v>42551</c:v>
                </c:pt>
                <c:pt idx="90">
                  <c:v>42582</c:v>
                </c:pt>
                <c:pt idx="91">
                  <c:v>42613</c:v>
                </c:pt>
                <c:pt idx="92">
                  <c:v>42643</c:v>
                </c:pt>
                <c:pt idx="93">
                  <c:v>42674</c:v>
                </c:pt>
                <c:pt idx="94">
                  <c:v>42704</c:v>
                </c:pt>
                <c:pt idx="95">
                  <c:v>42735</c:v>
                </c:pt>
                <c:pt idx="96">
                  <c:v>42766</c:v>
                </c:pt>
                <c:pt idx="97">
                  <c:v>42794</c:v>
                </c:pt>
                <c:pt idx="98">
                  <c:v>42825</c:v>
                </c:pt>
                <c:pt idx="99">
                  <c:v>42855</c:v>
                </c:pt>
                <c:pt idx="100">
                  <c:v>42886</c:v>
                </c:pt>
                <c:pt idx="101">
                  <c:v>42916</c:v>
                </c:pt>
                <c:pt idx="102">
                  <c:v>42947</c:v>
                </c:pt>
                <c:pt idx="103">
                  <c:v>42978</c:v>
                </c:pt>
                <c:pt idx="104">
                  <c:v>43008</c:v>
                </c:pt>
                <c:pt idx="105">
                  <c:v>43039</c:v>
                </c:pt>
                <c:pt idx="106">
                  <c:v>43069</c:v>
                </c:pt>
                <c:pt idx="107">
                  <c:v>43100</c:v>
                </c:pt>
                <c:pt idx="108">
                  <c:v>43131</c:v>
                </c:pt>
                <c:pt idx="109">
                  <c:v>43159</c:v>
                </c:pt>
                <c:pt idx="110">
                  <c:v>43190</c:v>
                </c:pt>
                <c:pt idx="111">
                  <c:v>43220</c:v>
                </c:pt>
                <c:pt idx="112">
                  <c:v>43251</c:v>
                </c:pt>
                <c:pt idx="113">
                  <c:v>43281</c:v>
                </c:pt>
                <c:pt idx="114">
                  <c:v>43312</c:v>
                </c:pt>
                <c:pt idx="115">
                  <c:v>43343</c:v>
                </c:pt>
                <c:pt idx="116">
                  <c:v>43373</c:v>
                </c:pt>
                <c:pt idx="117">
                  <c:v>43404</c:v>
                </c:pt>
                <c:pt idx="118">
                  <c:v>43434</c:v>
                </c:pt>
                <c:pt idx="119">
                  <c:v>43465</c:v>
                </c:pt>
                <c:pt idx="120">
                  <c:v>43496</c:v>
                </c:pt>
                <c:pt idx="121">
                  <c:v>43524</c:v>
                </c:pt>
                <c:pt idx="122">
                  <c:v>43555</c:v>
                </c:pt>
                <c:pt idx="123">
                  <c:v>43585</c:v>
                </c:pt>
                <c:pt idx="124">
                  <c:v>43616</c:v>
                </c:pt>
                <c:pt idx="125">
                  <c:v>43646</c:v>
                </c:pt>
                <c:pt idx="126">
                  <c:v>43677</c:v>
                </c:pt>
                <c:pt idx="127">
                  <c:v>43708</c:v>
                </c:pt>
                <c:pt idx="128">
                  <c:v>43738</c:v>
                </c:pt>
                <c:pt idx="129">
                  <c:v>43769</c:v>
                </c:pt>
                <c:pt idx="130">
                  <c:v>43799</c:v>
                </c:pt>
                <c:pt idx="131">
                  <c:v>43830</c:v>
                </c:pt>
                <c:pt idx="132">
                  <c:v>43861</c:v>
                </c:pt>
                <c:pt idx="133">
                  <c:v>43890</c:v>
                </c:pt>
                <c:pt idx="134">
                  <c:v>43921</c:v>
                </c:pt>
                <c:pt idx="135">
                  <c:v>43951</c:v>
                </c:pt>
                <c:pt idx="136">
                  <c:v>43982</c:v>
                </c:pt>
                <c:pt idx="137">
                  <c:v>44012</c:v>
                </c:pt>
                <c:pt idx="138">
                  <c:v>44043</c:v>
                </c:pt>
                <c:pt idx="139">
                  <c:v>44074</c:v>
                </c:pt>
                <c:pt idx="140">
                  <c:v>44104</c:v>
                </c:pt>
                <c:pt idx="141">
                  <c:v>44135</c:v>
                </c:pt>
                <c:pt idx="142">
                  <c:v>44165</c:v>
                </c:pt>
                <c:pt idx="143">
                  <c:v>44196</c:v>
                </c:pt>
                <c:pt idx="144">
                  <c:v>44227</c:v>
                </c:pt>
                <c:pt idx="145">
                  <c:v>44255</c:v>
                </c:pt>
                <c:pt idx="146">
                  <c:v>44286</c:v>
                </c:pt>
              </c:numCache>
            </c:numRef>
          </c:cat>
          <c:val>
            <c:numRef>
              <c:f>'[3]RFX Return Data'!$J$3:$J$149</c:f>
              <c:numCache>
                <c:formatCode>General</c:formatCode>
                <c:ptCount val="147"/>
                <c:pt idx="0">
                  <c:v>10000</c:v>
                </c:pt>
                <c:pt idx="1">
                  <c:v>10057.62499919428</c:v>
                </c:pt>
                <c:pt idx="2">
                  <c:v>10200.20497482935</c:v>
                </c:pt>
                <c:pt idx="3">
                  <c:v>10229.21084690701</c:v>
                </c:pt>
                <c:pt idx="4">
                  <c:v>10259.119123893752</c:v>
                </c:pt>
                <c:pt idx="5">
                  <c:v>10271.946165101428</c:v>
                </c:pt>
                <c:pt idx="6">
                  <c:v>10355.998736633132</c:v>
                </c:pt>
                <c:pt idx="7">
                  <c:v>10425.161627164969</c:v>
                </c:pt>
                <c:pt idx="8">
                  <c:v>10508.956368722649</c:v>
                </c:pt>
                <c:pt idx="9">
                  <c:v>10584.049348657032</c:v>
                </c:pt>
                <c:pt idx="10">
                  <c:v>10719.796829980472</c:v>
                </c:pt>
                <c:pt idx="11">
                  <c:v>10568.901837683145</c:v>
                </c:pt>
                <c:pt idx="12">
                  <c:v>10709.096886058493</c:v>
                </c:pt>
                <c:pt idx="13">
                  <c:v>10728.111846642734</c:v>
                </c:pt>
                <c:pt idx="14">
                  <c:v>10731.65700878556</c:v>
                </c:pt>
                <c:pt idx="15">
                  <c:v>10796.307874771985</c:v>
                </c:pt>
                <c:pt idx="16">
                  <c:v>10917.230132589068</c:v>
                </c:pt>
                <c:pt idx="17">
                  <c:v>11039.763827743798</c:v>
                </c:pt>
                <c:pt idx="18">
                  <c:v>11134.451885703978</c:v>
                </c:pt>
                <c:pt idx="19">
                  <c:v>11151.533121483042</c:v>
                </c:pt>
                <c:pt idx="20">
                  <c:v>11109.055633262649</c:v>
                </c:pt>
                <c:pt idx="21">
                  <c:v>11217.85988230062</c:v>
                </c:pt>
                <c:pt idx="22">
                  <c:v>11197.68468683327</c:v>
                </c:pt>
                <c:pt idx="23">
                  <c:v>11136.127780535129</c:v>
                </c:pt>
                <c:pt idx="24">
                  <c:v>11141.864497457154</c:v>
                </c:pt>
                <c:pt idx="25">
                  <c:v>11169.83904963872</c:v>
                </c:pt>
                <c:pt idx="26">
                  <c:v>11200.972019002073</c:v>
                </c:pt>
                <c:pt idx="27">
                  <c:v>11323.892459117838</c:v>
                </c:pt>
                <c:pt idx="28">
                  <c:v>11445.523749363485</c:v>
                </c:pt>
                <c:pt idx="29">
                  <c:v>11456.223693285465</c:v>
                </c:pt>
                <c:pt idx="30">
                  <c:v>11562.707472557226</c:v>
                </c:pt>
                <c:pt idx="31">
                  <c:v>11706.705513049425</c:v>
                </c:pt>
                <c:pt idx="32">
                  <c:v>11726.687336036255</c:v>
                </c:pt>
                <c:pt idx="33">
                  <c:v>11726.365048568727</c:v>
                </c:pt>
                <c:pt idx="34">
                  <c:v>11747.700478919181</c:v>
                </c:pt>
                <c:pt idx="35">
                  <c:v>11830.077155619731</c:v>
                </c:pt>
                <c:pt idx="36">
                  <c:v>11878.29136076215</c:v>
                </c:pt>
                <c:pt idx="37">
                  <c:v>11889.249134658154</c:v>
                </c:pt>
                <c:pt idx="38">
                  <c:v>11896.984033878862</c:v>
                </c:pt>
                <c:pt idx="39">
                  <c:v>11974.139653605434</c:v>
                </c:pt>
                <c:pt idx="40">
                  <c:v>12012.040659786908</c:v>
                </c:pt>
                <c:pt idx="41">
                  <c:v>12025.963478384185</c:v>
                </c:pt>
                <c:pt idx="42">
                  <c:v>12122.585261149541</c:v>
                </c:pt>
                <c:pt idx="43">
                  <c:v>12136.250249772793</c:v>
                </c:pt>
                <c:pt idx="44">
                  <c:v>12161.453129733603</c:v>
                </c:pt>
                <c:pt idx="45">
                  <c:v>12141.084561785736</c:v>
                </c:pt>
                <c:pt idx="46">
                  <c:v>12120.200333889821</c:v>
                </c:pt>
                <c:pt idx="47">
                  <c:v>12136.76590972084</c:v>
                </c:pt>
                <c:pt idx="48">
                  <c:v>12076.046950838276</c:v>
                </c:pt>
                <c:pt idx="49">
                  <c:v>12116.977459214526</c:v>
                </c:pt>
                <c:pt idx="50">
                  <c:v>12131.09365029232</c:v>
                </c:pt>
                <c:pt idx="51">
                  <c:v>12195.615601291733</c:v>
                </c:pt>
                <c:pt idx="52">
                  <c:v>12008.624412631094</c:v>
                </c:pt>
                <c:pt idx="53">
                  <c:v>11893.116584268508</c:v>
                </c:pt>
                <c:pt idx="54">
                  <c:v>11882.416640346528</c:v>
                </c:pt>
                <c:pt idx="55">
                  <c:v>11848.447541268915</c:v>
                </c:pt>
                <c:pt idx="56">
                  <c:v>12015.263534462203</c:v>
                </c:pt>
                <c:pt idx="57">
                  <c:v>12097.124551214707</c:v>
                </c:pt>
                <c:pt idx="58">
                  <c:v>12021.838198799805</c:v>
                </c:pt>
                <c:pt idx="59">
                  <c:v>11965.115604514607</c:v>
                </c:pt>
                <c:pt idx="60">
                  <c:v>12152.171250668751</c:v>
                </c:pt>
                <c:pt idx="61">
                  <c:v>12194.004163954085</c:v>
                </c:pt>
                <c:pt idx="62">
                  <c:v>12154.749550408987</c:v>
                </c:pt>
                <c:pt idx="63">
                  <c:v>12267.16341908329</c:v>
                </c:pt>
                <c:pt idx="64">
                  <c:v>12414.771079211816</c:v>
                </c:pt>
                <c:pt idx="65">
                  <c:v>12447.322113432301</c:v>
                </c:pt>
                <c:pt idx="66">
                  <c:v>12374.291773290108</c:v>
                </c:pt>
                <c:pt idx="67">
                  <c:v>12490.186346613731</c:v>
                </c:pt>
                <c:pt idx="68">
                  <c:v>12470.011151146382</c:v>
                </c:pt>
                <c:pt idx="69">
                  <c:v>12590.740036482948</c:v>
                </c:pt>
                <c:pt idx="70">
                  <c:v>12673.181170677004</c:v>
                </c:pt>
                <c:pt idx="71">
                  <c:v>12692.776248702799</c:v>
                </c:pt>
                <c:pt idx="72">
                  <c:v>12800.484720351171</c:v>
                </c:pt>
                <c:pt idx="73">
                  <c:v>12779.664949948763</c:v>
                </c:pt>
                <c:pt idx="74">
                  <c:v>12826.976750182101</c:v>
                </c:pt>
                <c:pt idx="75">
                  <c:v>12832.326722143091</c:v>
                </c:pt>
                <c:pt idx="76">
                  <c:v>12829.361677441819</c:v>
                </c:pt>
                <c:pt idx="77">
                  <c:v>12731.515202299852</c:v>
                </c:pt>
                <c:pt idx="78">
                  <c:v>12811.764781714708</c:v>
                </c:pt>
                <c:pt idx="79">
                  <c:v>12822.5936406237</c:v>
                </c:pt>
                <c:pt idx="80">
                  <c:v>12897.557705571069</c:v>
                </c:pt>
                <c:pt idx="81">
                  <c:v>12906.066094713848</c:v>
                </c:pt>
                <c:pt idx="82">
                  <c:v>12888.53365648024</c:v>
                </c:pt>
                <c:pt idx="83">
                  <c:v>12884.343919402358</c:v>
                </c:pt>
                <c:pt idx="84">
                  <c:v>13051.546657556681</c:v>
                </c:pt>
                <c:pt idx="85">
                  <c:v>13100.276522647147</c:v>
                </c:pt>
                <c:pt idx="86">
                  <c:v>13139.015476244198</c:v>
                </c:pt>
                <c:pt idx="87">
                  <c:v>13160.286449101148</c:v>
                </c:pt>
                <c:pt idx="88">
                  <c:v>13177.303227386705</c:v>
                </c:pt>
                <c:pt idx="89">
                  <c:v>13284.367124100016</c:v>
                </c:pt>
                <c:pt idx="90">
                  <c:v>13311.568186359509</c:v>
                </c:pt>
                <c:pt idx="91">
                  <c:v>13326.909069813915</c:v>
                </c:pt>
                <c:pt idx="92">
                  <c:v>13363.585383618774</c:v>
                </c:pt>
                <c:pt idx="93">
                  <c:v>13328.456049658056</c:v>
                </c:pt>
                <c:pt idx="94">
                  <c:v>13100.14760766013</c:v>
                </c:pt>
                <c:pt idx="95">
                  <c:v>13099.954235179612</c:v>
                </c:pt>
                <c:pt idx="96">
                  <c:v>13095.506668127704</c:v>
                </c:pt>
                <c:pt idx="97">
                  <c:v>13158.159351815446</c:v>
                </c:pt>
                <c:pt idx="98">
                  <c:v>13161.89788643879</c:v>
                </c:pt>
                <c:pt idx="99">
                  <c:v>13247.755267788658</c:v>
                </c:pt>
                <c:pt idx="100">
                  <c:v>13330.003029502197</c:v>
                </c:pt>
                <c:pt idx="101">
                  <c:v>13276.438852398785</c:v>
                </c:pt>
                <c:pt idx="102">
                  <c:v>13336.448778852788</c:v>
                </c:pt>
                <c:pt idx="103">
                  <c:v>13433.908509033718</c:v>
                </c:pt>
                <c:pt idx="104">
                  <c:v>13403.806859566457</c:v>
                </c:pt>
                <c:pt idx="105">
                  <c:v>13399.617122488571</c:v>
                </c:pt>
                <c:pt idx="106">
                  <c:v>13380.279874436799</c:v>
                </c:pt>
                <c:pt idx="107">
                  <c:v>13423.982055033804</c:v>
                </c:pt>
                <c:pt idx="108">
                  <c:v>13266.641313385882</c:v>
                </c:pt>
                <c:pt idx="109">
                  <c:v>13179.623697152909</c:v>
                </c:pt>
                <c:pt idx="110">
                  <c:v>13263.805183671624</c:v>
                </c:pt>
                <c:pt idx="111">
                  <c:v>13197.156135386515</c:v>
                </c:pt>
                <c:pt idx="112">
                  <c:v>13289.394808593466</c:v>
                </c:pt>
                <c:pt idx="113">
                  <c:v>13295.840557944057</c:v>
                </c:pt>
                <c:pt idx="114">
                  <c:v>13281.78882435977</c:v>
                </c:pt>
                <c:pt idx="115">
                  <c:v>13362.231776255143</c:v>
                </c:pt>
                <c:pt idx="116">
                  <c:v>13280.177387022122</c:v>
                </c:pt>
                <c:pt idx="117">
                  <c:v>13196.447102957947</c:v>
                </c:pt>
                <c:pt idx="118">
                  <c:v>13315.371178476349</c:v>
                </c:pt>
                <c:pt idx="119">
                  <c:v>13556.828949149478</c:v>
                </c:pt>
                <c:pt idx="120">
                  <c:v>13664.279590823826</c:v>
                </c:pt>
                <c:pt idx="121">
                  <c:v>13651.903752070692</c:v>
                </c:pt>
                <c:pt idx="122">
                  <c:v>13850.626204549408</c:v>
                </c:pt>
                <c:pt idx="123">
                  <c:v>13842.440102874158</c:v>
                </c:pt>
                <c:pt idx="124">
                  <c:v>14021.374104846554</c:v>
                </c:pt>
                <c:pt idx="125">
                  <c:v>14122.2500821833</c:v>
                </c:pt>
                <c:pt idx="126">
                  <c:v>14179.294963936027</c:v>
                </c:pt>
                <c:pt idx="127">
                  <c:v>14305.889481181628</c:v>
                </c:pt>
                <c:pt idx="128">
                  <c:v>14316.009307662056</c:v>
                </c:pt>
                <c:pt idx="129">
                  <c:v>14366.543982570689</c:v>
                </c:pt>
                <c:pt idx="130">
                  <c:v>14378.146331401751</c:v>
                </c:pt>
                <c:pt idx="131">
                  <c:v>14417.981062388406</c:v>
                </c:pt>
                <c:pt idx="132">
                  <c:v>14518.728124738138</c:v>
                </c:pt>
                <c:pt idx="133">
                  <c:v>14669.236372074434</c:v>
                </c:pt>
                <c:pt idx="134">
                  <c:v>14824.450016436658</c:v>
                </c:pt>
                <c:pt idx="135">
                  <c:v>14918.557956955281</c:v>
                </c:pt>
                <c:pt idx="136">
                  <c:v>14936.799427617452</c:v>
                </c:pt>
                <c:pt idx="137">
                  <c:v>14923.134438994201</c:v>
                </c:pt>
                <c:pt idx="138">
                  <c:v>14949.75538381214</c:v>
                </c:pt>
                <c:pt idx="139">
                  <c:v>14955.621015721177</c:v>
                </c:pt>
                <c:pt idx="140">
                  <c:v>14939.635557331712</c:v>
                </c:pt>
                <c:pt idx="141">
                  <c:v>14933.641010435664</c:v>
                </c:pt>
                <c:pt idx="142">
                  <c:v>14944.08312438362</c:v>
                </c:pt>
                <c:pt idx="143">
                  <c:v>14976.247413643066</c:v>
                </c:pt>
                <c:pt idx="144">
                  <c:v>14987.785304980624</c:v>
                </c:pt>
                <c:pt idx="145">
                  <c:v>14887.68281756595</c:v>
                </c:pt>
                <c:pt idx="146">
                  <c:v>14811.494060241967</c:v>
                </c:pt>
              </c:numCache>
            </c:numRef>
          </c:val>
          <c:smooth val="0"/>
          <c:extLst>
            <c:ext xmlns:c16="http://schemas.microsoft.com/office/drawing/2014/chart" uri="{C3380CC4-5D6E-409C-BE32-E72D297353CC}">
              <c16:uniqueId val="{00000002-77B7-440A-B660-AB5601FA17A9}"/>
            </c:ext>
          </c:extLst>
        </c:ser>
        <c:dLbls>
          <c:showLegendKey val="0"/>
          <c:showVal val="0"/>
          <c:showCatName val="0"/>
          <c:showSerName val="0"/>
          <c:showPercent val="0"/>
          <c:showBubbleSize val="0"/>
        </c:dLbls>
        <c:smooth val="0"/>
        <c:axId val="266366792"/>
        <c:axId val="266368360"/>
      </c:lineChart>
      <c:dateAx>
        <c:axId val="266366792"/>
        <c:scaling>
          <c:orientation val="minMax"/>
        </c:scaling>
        <c:delete val="0"/>
        <c:axPos val="b"/>
        <c:numFmt formatCode="mmm\-yy" sourceLinked="0"/>
        <c:majorTickMark val="cross"/>
        <c:minorTickMark val="none"/>
        <c:tickLblPos val="low"/>
        <c:spPr>
          <a:noFill/>
          <a:ln w="3175" cap="flat" cmpd="sng" algn="ctr">
            <a:solidFill>
              <a:schemeClr val="tx1"/>
            </a:solidFill>
            <a:round/>
          </a:ln>
          <a:effectLst/>
        </c:spPr>
        <c:txPr>
          <a:bodyPr rot="-60000000" spcFirstLastPara="1" vertOverflow="ellipsis" vert="horz" wrap="square" anchor="ctr" anchorCtr="1"/>
          <a:lstStyle/>
          <a:p>
            <a:pPr>
              <a:defRPr sz="600" b="0" i="0" u="none" strike="noStrike" kern="1200" baseline="0">
                <a:solidFill>
                  <a:schemeClr val="tx1"/>
                </a:solidFill>
                <a:latin typeface="Trade Gothic LT Std" panose="00000500000000000000" pitchFamily="50" charset="0"/>
                <a:ea typeface="+mn-ea"/>
                <a:cs typeface="+mn-cs"/>
              </a:defRPr>
            </a:pPr>
            <a:endParaRPr lang="en-US"/>
          </a:p>
        </c:txPr>
        <c:crossAx val="266368360"/>
        <c:crosses val="autoZero"/>
        <c:auto val="0"/>
        <c:lblOffset val="100"/>
        <c:baseTimeUnit val="days"/>
        <c:majorUnit val="12"/>
        <c:majorTimeUnit val="months"/>
        <c:minorUnit val="1"/>
        <c:minorTimeUnit val="months"/>
      </c:dateAx>
      <c:valAx>
        <c:axId val="266368360"/>
        <c:scaling>
          <c:orientation val="minMax"/>
          <c:max val="55000"/>
          <c:min val="5000"/>
        </c:scaling>
        <c:delete val="0"/>
        <c:axPos val="l"/>
        <c:majorGridlines>
          <c:spPr>
            <a:ln w="3175" cap="flat" cmpd="sng" algn="ctr">
              <a:solidFill>
                <a:srgbClr val="F2F2F2"/>
              </a:solidFill>
              <a:round/>
            </a:ln>
            <a:effectLst/>
          </c:spPr>
        </c:majorGridlines>
        <c:numFmt formatCode="&quot;$&quot;#,##0" sourceLinked="0"/>
        <c:majorTickMark val="out"/>
        <c:minorTickMark val="none"/>
        <c:tickLblPos val="nextTo"/>
        <c:spPr>
          <a:noFill/>
          <a:ln w="3175">
            <a:solidFill>
              <a:schemeClr val="tx1"/>
            </a:solidFill>
          </a:ln>
          <a:effectLst/>
        </c:spPr>
        <c:txPr>
          <a:bodyPr rot="-60000000" spcFirstLastPara="1" vertOverflow="ellipsis" vert="horz" wrap="square" anchor="ctr" anchorCtr="1"/>
          <a:lstStyle/>
          <a:p>
            <a:pPr>
              <a:defRPr sz="650" b="0" i="0" u="none" strike="noStrike" kern="1200" baseline="0">
                <a:solidFill>
                  <a:schemeClr val="tx1"/>
                </a:solidFill>
                <a:latin typeface="Trade Gothic LT Std" panose="00000500000000000000" pitchFamily="50" charset="0"/>
                <a:ea typeface="+mn-ea"/>
                <a:cs typeface="+mn-cs"/>
              </a:defRPr>
            </a:pPr>
            <a:endParaRPr lang="en-US"/>
          </a:p>
        </c:txPr>
        <c:crossAx val="266366792"/>
        <c:crosses val="autoZero"/>
        <c:crossBetween val="midCat"/>
        <c:majorUnit val="5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600">
          <a:solidFill>
            <a:schemeClr val="tx1"/>
          </a:solidFill>
          <a:latin typeface="Trade Gothic LT Std" panose="00000500000000000000" pitchFamily="50"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197"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197"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197"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197"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197"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197"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197"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197"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197"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197"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10" Type="http://schemas.openxmlformats.org/officeDocument/2006/relationships/chart" Target="../charts/chart22.xml"/><Relationship Id="rId4" Type="http://schemas.openxmlformats.org/officeDocument/2006/relationships/chart" Target="../charts/chart16.xml"/><Relationship Id="rId9" Type="http://schemas.openxmlformats.org/officeDocument/2006/relationships/chart" Target="../charts/chart2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20</xdr:col>
      <xdr:colOff>-1</xdr:colOff>
      <xdr:row>2</xdr:row>
      <xdr:rowOff>123264</xdr:rowOff>
    </xdr:from>
    <xdr:to>
      <xdr:col>24</xdr:col>
      <xdr:colOff>553178</xdr:colOff>
      <xdr:row>11</xdr:row>
      <xdr:rowOff>128987</xdr:rowOff>
    </xdr:to>
    <xdr:graphicFrame macro="">
      <xdr:nvGraphicFramePr>
        <xdr:cNvPr id="4" name="Chart 3">
          <a:extLst>
            <a:ext uri="{FF2B5EF4-FFF2-40B4-BE49-F238E27FC236}">
              <a16:creationId xmlns:a16="http://schemas.microsoft.com/office/drawing/2014/main" id="{D87A6D9E-4B5C-44EE-9A5C-F145C40364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119429</xdr:colOff>
      <xdr:row>18</xdr:row>
      <xdr:rowOff>167786</xdr:rowOff>
    </xdr:from>
    <xdr:to>
      <xdr:col>28</xdr:col>
      <xdr:colOff>18571</xdr:colOff>
      <xdr:row>21</xdr:row>
      <xdr:rowOff>54866</xdr:rowOff>
    </xdr:to>
    <xdr:graphicFrame macro="">
      <xdr:nvGraphicFramePr>
        <xdr:cNvPr id="7" name="Chart 6">
          <a:extLst>
            <a:ext uri="{FF2B5EF4-FFF2-40B4-BE49-F238E27FC236}">
              <a16:creationId xmlns:a16="http://schemas.microsoft.com/office/drawing/2014/main" id="{300C91C3-C6E2-4F8D-9762-2EBA461020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981074</xdr:colOff>
      <xdr:row>1</xdr:row>
      <xdr:rowOff>171450</xdr:rowOff>
    </xdr:from>
    <xdr:to>
      <xdr:col>25</xdr:col>
      <xdr:colOff>571500</xdr:colOff>
      <xdr:row>11</xdr:row>
      <xdr:rowOff>128987</xdr:rowOff>
    </xdr:to>
    <xdr:graphicFrame macro="">
      <xdr:nvGraphicFramePr>
        <xdr:cNvPr id="5" name="Chart 4">
          <a:extLst>
            <a:ext uri="{FF2B5EF4-FFF2-40B4-BE49-F238E27FC236}">
              <a16:creationId xmlns:a16="http://schemas.microsoft.com/office/drawing/2014/main" id="{97C9DE28-7B4D-4DF6-8A1D-23D8FC69C8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119429</xdr:colOff>
      <xdr:row>18</xdr:row>
      <xdr:rowOff>167786</xdr:rowOff>
    </xdr:from>
    <xdr:to>
      <xdr:col>28</xdr:col>
      <xdr:colOff>18571</xdr:colOff>
      <xdr:row>21</xdr:row>
      <xdr:rowOff>54866</xdr:rowOff>
    </xdr:to>
    <xdr:graphicFrame macro="">
      <xdr:nvGraphicFramePr>
        <xdr:cNvPr id="6" name="Chart 5">
          <a:extLst>
            <a:ext uri="{FF2B5EF4-FFF2-40B4-BE49-F238E27FC236}">
              <a16:creationId xmlns:a16="http://schemas.microsoft.com/office/drawing/2014/main" id="{6D547AED-4BC6-4E4A-94DE-D677B47FF8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981074</xdr:colOff>
      <xdr:row>1</xdr:row>
      <xdr:rowOff>171450</xdr:rowOff>
    </xdr:from>
    <xdr:to>
      <xdr:col>25</xdr:col>
      <xdr:colOff>571500</xdr:colOff>
      <xdr:row>11</xdr:row>
      <xdr:rowOff>128987</xdr:rowOff>
    </xdr:to>
    <xdr:graphicFrame macro="">
      <xdr:nvGraphicFramePr>
        <xdr:cNvPr id="8" name="Chart 7">
          <a:extLst>
            <a:ext uri="{FF2B5EF4-FFF2-40B4-BE49-F238E27FC236}">
              <a16:creationId xmlns:a16="http://schemas.microsoft.com/office/drawing/2014/main" id="{43F57024-4DD3-472E-A6CC-5034A125C2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119429</xdr:colOff>
      <xdr:row>18</xdr:row>
      <xdr:rowOff>167786</xdr:rowOff>
    </xdr:from>
    <xdr:to>
      <xdr:col>28</xdr:col>
      <xdr:colOff>18571</xdr:colOff>
      <xdr:row>21</xdr:row>
      <xdr:rowOff>54866</xdr:rowOff>
    </xdr:to>
    <xdr:graphicFrame macro="">
      <xdr:nvGraphicFramePr>
        <xdr:cNvPr id="9" name="Chart 8">
          <a:extLst>
            <a:ext uri="{FF2B5EF4-FFF2-40B4-BE49-F238E27FC236}">
              <a16:creationId xmlns:a16="http://schemas.microsoft.com/office/drawing/2014/main" id="{D8CA8A8C-2DEA-44C5-B474-A2B439B504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981074</xdr:colOff>
      <xdr:row>1</xdr:row>
      <xdr:rowOff>171450</xdr:rowOff>
    </xdr:from>
    <xdr:to>
      <xdr:col>25</xdr:col>
      <xdr:colOff>571500</xdr:colOff>
      <xdr:row>11</xdr:row>
      <xdr:rowOff>128987</xdr:rowOff>
    </xdr:to>
    <xdr:graphicFrame macro="">
      <xdr:nvGraphicFramePr>
        <xdr:cNvPr id="10" name="Chart 9">
          <a:extLst>
            <a:ext uri="{FF2B5EF4-FFF2-40B4-BE49-F238E27FC236}">
              <a16:creationId xmlns:a16="http://schemas.microsoft.com/office/drawing/2014/main" id="{B196E23D-4343-4B34-8B97-D76D36CA1B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119429</xdr:colOff>
      <xdr:row>18</xdr:row>
      <xdr:rowOff>167786</xdr:rowOff>
    </xdr:from>
    <xdr:to>
      <xdr:col>28</xdr:col>
      <xdr:colOff>18571</xdr:colOff>
      <xdr:row>21</xdr:row>
      <xdr:rowOff>54866</xdr:rowOff>
    </xdr:to>
    <xdr:graphicFrame macro="">
      <xdr:nvGraphicFramePr>
        <xdr:cNvPr id="11" name="Chart 10">
          <a:extLst>
            <a:ext uri="{FF2B5EF4-FFF2-40B4-BE49-F238E27FC236}">
              <a16:creationId xmlns:a16="http://schemas.microsoft.com/office/drawing/2014/main" id="{7371EEE8-51CF-45EC-9E7E-809C6FAB57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981074</xdr:colOff>
      <xdr:row>1</xdr:row>
      <xdr:rowOff>171450</xdr:rowOff>
    </xdr:from>
    <xdr:to>
      <xdr:col>25</xdr:col>
      <xdr:colOff>571500</xdr:colOff>
      <xdr:row>11</xdr:row>
      <xdr:rowOff>128987</xdr:rowOff>
    </xdr:to>
    <xdr:graphicFrame macro="">
      <xdr:nvGraphicFramePr>
        <xdr:cNvPr id="12" name="Chart 11">
          <a:extLst>
            <a:ext uri="{FF2B5EF4-FFF2-40B4-BE49-F238E27FC236}">
              <a16:creationId xmlns:a16="http://schemas.microsoft.com/office/drawing/2014/main" id="{EAB81737-7A6B-4A49-9F47-DC36CD9340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22</xdr:col>
      <xdr:colOff>119429</xdr:colOff>
      <xdr:row>18</xdr:row>
      <xdr:rowOff>167786</xdr:rowOff>
    </xdr:from>
    <xdr:to>
      <xdr:col>28</xdr:col>
      <xdr:colOff>18571</xdr:colOff>
      <xdr:row>21</xdr:row>
      <xdr:rowOff>54866</xdr:rowOff>
    </xdr:to>
    <xdr:graphicFrame macro="">
      <xdr:nvGraphicFramePr>
        <xdr:cNvPr id="13" name="Chart 12">
          <a:extLst>
            <a:ext uri="{FF2B5EF4-FFF2-40B4-BE49-F238E27FC236}">
              <a16:creationId xmlns:a16="http://schemas.microsoft.com/office/drawing/2014/main" id="{98E31AB0-E746-4F67-AD82-0B5619B254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19</xdr:col>
      <xdr:colOff>981074</xdr:colOff>
      <xdr:row>1</xdr:row>
      <xdr:rowOff>171450</xdr:rowOff>
    </xdr:from>
    <xdr:to>
      <xdr:col>25</xdr:col>
      <xdr:colOff>571500</xdr:colOff>
      <xdr:row>11</xdr:row>
      <xdr:rowOff>128987</xdr:rowOff>
    </xdr:to>
    <xdr:graphicFrame macro="">
      <xdr:nvGraphicFramePr>
        <xdr:cNvPr id="14" name="Chart 13">
          <a:extLst>
            <a:ext uri="{FF2B5EF4-FFF2-40B4-BE49-F238E27FC236}">
              <a16:creationId xmlns:a16="http://schemas.microsoft.com/office/drawing/2014/main" id="{FFF81E44-9B7D-4C9B-8F1F-74F793A37C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22</xdr:col>
      <xdr:colOff>119429</xdr:colOff>
      <xdr:row>18</xdr:row>
      <xdr:rowOff>167786</xdr:rowOff>
    </xdr:from>
    <xdr:to>
      <xdr:col>28</xdr:col>
      <xdr:colOff>18571</xdr:colOff>
      <xdr:row>21</xdr:row>
      <xdr:rowOff>54866</xdr:rowOff>
    </xdr:to>
    <xdr:graphicFrame macro="">
      <xdr:nvGraphicFramePr>
        <xdr:cNvPr id="15" name="Chart 14">
          <a:extLst>
            <a:ext uri="{FF2B5EF4-FFF2-40B4-BE49-F238E27FC236}">
              <a16:creationId xmlns:a16="http://schemas.microsoft.com/office/drawing/2014/main" id="{DA29FF09-6E19-4DBB-BAFD-CA26FDED61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1900086</xdr:colOff>
      <xdr:row>9</xdr:row>
      <xdr:rowOff>119449</xdr:rowOff>
    </xdr:from>
    <xdr:to>
      <xdr:col>16</xdr:col>
      <xdr:colOff>170793</xdr:colOff>
      <xdr:row>19</xdr:row>
      <xdr:rowOff>111673</xdr:rowOff>
    </xdr:to>
    <xdr:graphicFrame macro="">
      <xdr:nvGraphicFramePr>
        <xdr:cNvPr id="3" name="Chart 2">
          <a:extLst>
            <a:ext uri="{FF2B5EF4-FFF2-40B4-BE49-F238E27FC236}">
              <a16:creationId xmlns:a16="http://schemas.microsoft.com/office/drawing/2014/main" id="{22A530CA-55A4-46E4-8255-38E284DA4C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1900086</xdr:colOff>
      <xdr:row>9</xdr:row>
      <xdr:rowOff>119449</xdr:rowOff>
    </xdr:from>
    <xdr:to>
      <xdr:col>16</xdr:col>
      <xdr:colOff>170793</xdr:colOff>
      <xdr:row>19</xdr:row>
      <xdr:rowOff>111673</xdr:rowOff>
    </xdr:to>
    <xdr:graphicFrame macro="">
      <xdr:nvGraphicFramePr>
        <xdr:cNvPr id="4" name="Chart 3">
          <a:extLst>
            <a:ext uri="{FF2B5EF4-FFF2-40B4-BE49-F238E27FC236}">
              <a16:creationId xmlns:a16="http://schemas.microsoft.com/office/drawing/2014/main" id="{039C4F4D-3BC5-4F33-BB7F-3E279AD1A1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1900086</xdr:colOff>
      <xdr:row>9</xdr:row>
      <xdr:rowOff>119449</xdr:rowOff>
    </xdr:from>
    <xdr:to>
      <xdr:col>16</xdr:col>
      <xdr:colOff>170793</xdr:colOff>
      <xdr:row>19</xdr:row>
      <xdr:rowOff>111673</xdr:rowOff>
    </xdr:to>
    <xdr:graphicFrame macro="">
      <xdr:nvGraphicFramePr>
        <xdr:cNvPr id="5" name="Chart 4">
          <a:extLst>
            <a:ext uri="{FF2B5EF4-FFF2-40B4-BE49-F238E27FC236}">
              <a16:creationId xmlns:a16="http://schemas.microsoft.com/office/drawing/2014/main" id="{A7715D19-6E9F-4CBB-A193-164612FB3E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1900086</xdr:colOff>
      <xdr:row>9</xdr:row>
      <xdr:rowOff>119449</xdr:rowOff>
    </xdr:from>
    <xdr:to>
      <xdr:col>16</xdr:col>
      <xdr:colOff>170793</xdr:colOff>
      <xdr:row>19</xdr:row>
      <xdr:rowOff>111673</xdr:rowOff>
    </xdr:to>
    <xdr:graphicFrame macro="">
      <xdr:nvGraphicFramePr>
        <xdr:cNvPr id="6" name="Chart 5">
          <a:extLst>
            <a:ext uri="{FF2B5EF4-FFF2-40B4-BE49-F238E27FC236}">
              <a16:creationId xmlns:a16="http://schemas.microsoft.com/office/drawing/2014/main" id="{E8CC0E7C-9F49-4F35-905B-59E7E3D077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1900086</xdr:colOff>
      <xdr:row>9</xdr:row>
      <xdr:rowOff>119449</xdr:rowOff>
    </xdr:from>
    <xdr:to>
      <xdr:col>16</xdr:col>
      <xdr:colOff>170793</xdr:colOff>
      <xdr:row>19</xdr:row>
      <xdr:rowOff>111673</xdr:rowOff>
    </xdr:to>
    <xdr:graphicFrame macro="">
      <xdr:nvGraphicFramePr>
        <xdr:cNvPr id="7" name="Chart 6">
          <a:extLst>
            <a:ext uri="{FF2B5EF4-FFF2-40B4-BE49-F238E27FC236}">
              <a16:creationId xmlns:a16="http://schemas.microsoft.com/office/drawing/2014/main" id="{6CA75BFA-098B-4171-AE53-41D80DD1E6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1900086</xdr:colOff>
      <xdr:row>9</xdr:row>
      <xdr:rowOff>119449</xdr:rowOff>
    </xdr:from>
    <xdr:to>
      <xdr:col>16</xdr:col>
      <xdr:colOff>170793</xdr:colOff>
      <xdr:row>19</xdr:row>
      <xdr:rowOff>111673</xdr:rowOff>
    </xdr:to>
    <xdr:graphicFrame macro="">
      <xdr:nvGraphicFramePr>
        <xdr:cNvPr id="8" name="Chart 7">
          <a:extLst>
            <a:ext uri="{FF2B5EF4-FFF2-40B4-BE49-F238E27FC236}">
              <a16:creationId xmlns:a16="http://schemas.microsoft.com/office/drawing/2014/main" id="{825EF4AA-0EB4-4943-897D-912FFE7CC2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1900086</xdr:colOff>
      <xdr:row>9</xdr:row>
      <xdr:rowOff>119449</xdr:rowOff>
    </xdr:from>
    <xdr:to>
      <xdr:col>16</xdr:col>
      <xdr:colOff>170793</xdr:colOff>
      <xdr:row>19</xdr:row>
      <xdr:rowOff>111673</xdr:rowOff>
    </xdr:to>
    <xdr:graphicFrame macro="">
      <xdr:nvGraphicFramePr>
        <xdr:cNvPr id="9" name="Chart 8">
          <a:extLst>
            <a:ext uri="{FF2B5EF4-FFF2-40B4-BE49-F238E27FC236}">
              <a16:creationId xmlns:a16="http://schemas.microsoft.com/office/drawing/2014/main" id="{7C27C6E9-95CB-4264-8877-19096872B9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1900086</xdr:colOff>
      <xdr:row>9</xdr:row>
      <xdr:rowOff>119449</xdr:rowOff>
    </xdr:from>
    <xdr:to>
      <xdr:col>16</xdr:col>
      <xdr:colOff>170793</xdr:colOff>
      <xdr:row>19</xdr:row>
      <xdr:rowOff>111673</xdr:rowOff>
    </xdr:to>
    <xdr:graphicFrame macro="">
      <xdr:nvGraphicFramePr>
        <xdr:cNvPr id="10" name="Chart 9">
          <a:extLst>
            <a:ext uri="{FF2B5EF4-FFF2-40B4-BE49-F238E27FC236}">
              <a16:creationId xmlns:a16="http://schemas.microsoft.com/office/drawing/2014/main" id="{F045D8D8-951F-47EB-953B-34397A4002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1900086</xdr:colOff>
      <xdr:row>9</xdr:row>
      <xdr:rowOff>119449</xdr:rowOff>
    </xdr:from>
    <xdr:to>
      <xdr:col>16</xdr:col>
      <xdr:colOff>170793</xdr:colOff>
      <xdr:row>19</xdr:row>
      <xdr:rowOff>111673</xdr:rowOff>
    </xdr:to>
    <xdr:graphicFrame macro="">
      <xdr:nvGraphicFramePr>
        <xdr:cNvPr id="11" name="Chart 10">
          <a:extLst>
            <a:ext uri="{FF2B5EF4-FFF2-40B4-BE49-F238E27FC236}">
              <a16:creationId xmlns:a16="http://schemas.microsoft.com/office/drawing/2014/main" id="{11FB82D6-1DA6-4B46-91F4-097DBEFC37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1900086</xdr:colOff>
      <xdr:row>9</xdr:row>
      <xdr:rowOff>119449</xdr:rowOff>
    </xdr:from>
    <xdr:to>
      <xdr:col>16</xdr:col>
      <xdr:colOff>170793</xdr:colOff>
      <xdr:row>19</xdr:row>
      <xdr:rowOff>111673</xdr:rowOff>
    </xdr:to>
    <xdr:graphicFrame macro="">
      <xdr:nvGraphicFramePr>
        <xdr:cNvPr id="12" name="Chart 11">
          <a:extLst>
            <a:ext uri="{FF2B5EF4-FFF2-40B4-BE49-F238E27FC236}">
              <a16:creationId xmlns:a16="http://schemas.microsoft.com/office/drawing/2014/main" id="{CD3C5C1F-1AED-4860-8B0A-F1EDCBC15E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266700</xdr:colOff>
      <xdr:row>0</xdr:row>
      <xdr:rowOff>0</xdr:rowOff>
    </xdr:from>
    <xdr:to>
      <xdr:col>30</xdr:col>
      <xdr:colOff>265252</xdr:colOff>
      <xdr:row>47</xdr:row>
      <xdr:rowOff>160786</xdr:rowOff>
    </xdr:to>
    <xdr:pic>
      <xdr:nvPicPr>
        <xdr:cNvPr id="2" name="Picture 1">
          <a:extLst>
            <a:ext uri="{FF2B5EF4-FFF2-40B4-BE49-F238E27FC236}">
              <a16:creationId xmlns:a16="http://schemas.microsoft.com/office/drawing/2014/main" id="{0DF845D1-2238-413B-88A9-2C6141B4CAD0}"/>
            </a:ext>
          </a:extLst>
        </xdr:cNvPr>
        <xdr:cNvPicPr>
          <a:picLocks noChangeAspect="1"/>
        </xdr:cNvPicPr>
      </xdr:nvPicPr>
      <xdr:blipFill>
        <a:blip xmlns:r="http://schemas.openxmlformats.org/officeDocument/2006/relationships" r:embed="rId1"/>
        <a:stretch>
          <a:fillRect/>
        </a:stretch>
      </xdr:blipFill>
      <xdr:spPr>
        <a:xfrm>
          <a:off x="7094220" y="0"/>
          <a:ext cx="11580952" cy="8756146"/>
        </a:xfrm>
        <a:prstGeom prst="rect">
          <a:avLst/>
        </a:prstGeom>
      </xdr:spPr>
    </xdr:pic>
    <xdr:clientData/>
  </xdr:twoCellAnchor>
  <xdr:twoCellAnchor editAs="oneCell">
    <xdr:from>
      <xdr:col>11</xdr:col>
      <xdr:colOff>552450</xdr:colOff>
      <xdr:row>48</xdr:row>
      <xdr:rowOff>57150</xdr:rowOff>
    </xdr:from>
    <xdr:to>
      <xdr:col>31</xdr:col>
      <xdr:colOff>160450</xdr:colOff>
      <xdr:row>96</xdr:row>
      <xdr:rowOff>36959</xdr:rowOff>
    </xdr:to>
    <xdr:pic>
      <xdr:nvPicPr>
        <xdr:cNvPr id="3" name="Picture 2">
          <a:extLst>
            <a:ext uri="{FF2B5EF4-FFF2-40B4-BE49-F238E27FC236}">
              <a16:creationId xmlns:a16="http://schemas.microsoft.com/office/drawing/2014/main" id="{F1ED0D12-22B1-48DD-8877-E5F128E78A4D}"/>
            </a:ext>
          </a:extLst>
        </xdr:cNvPr>
        <xdr:cNvPicPr>
          <a:picLocks noChangeAspect="1"/>
        </xdr:cNvPicPr>
      </xdr:nvPicPr>
      <xdr:blipFill>
        <a:blip xmlns:r="http://schemas.openxmlformats.org/officeDocument/2006/relationships" r:embed="rId2"/>
        <a:stretch>
          <a:fillRect/>
        </a:stretch>
      </xdr:blipFill>
      <xdr:spPr>
        <a:xfrm>
          <a:off x="7379970" y="8835390"/>
          <a:ext cx="11800000" cy="875804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acob\Dropbox%20(Catalyst%20Funds)\Marketing%20Team%20Files\Marketing%20Materials\Fact%20Sheets\Rational%202020-Q3\RFX\FACT%20SHEET%20BACKUP%20DATA%20-%20Rational%20Special%20Situations%20Income%20Fund%20(09-30-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jacob\Dropbox%20(Catalyst%20Funds)\Marketing%20Team%20Files\Marketing%20Materials\Fact%20Sheets\Rational%202020-Q4\RFX\FACT%20SHEET%20BACKUP%20DATA%20-%20Rational%20Special%20Situations%20Income%20Fund%20(12-31-20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jacob\Dropbox%20(Catalyst%20Funds)\Marketing%20Team%20Files\Marketing%20Materials\Fact%20Sheets\Rational%202021-Q1\RFX\FACT%20SHEET%20BACKUP%20DATA%20-%20Rational%20Special%20Situations%20Income%20Fund%20(03-31-202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jacob\Dropbox%20(Catalyst%20Funds)\Marketing%20Team%20Files\Marketing%20Materials\Fact%20Sheets\Rational%202020-Q2\RFX\FACT%20SHEET%20BACKUP%20DATA%20-%20Rational%20Special%20Situations%20Income%20Fund%20(06-30-202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Y:\Marketing%20Team%20Files\Marketing%20Materials\Fact%20Sheets\Rational%202020-Q2\RFX\FACT%20SHEET%20BACKUP%20DATA%20-%20Rational%20Special%20Situations%20Income%20Fund%20(06-30-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FX Return Data"/>
      <sheetName val="RFX - FACT SHEET"/>
    </sheetNames>
    <sheetDataSet>
      <sheetData sheetId="0">
        <row r="3">
          <cell r="A3">
            <v>39845</v>
          </cell>
          <cell r="H3">
            <v>10000</v>
          </cell>
          <cell r="I3">
            <v>10000</v>
          </cell>
          <cell r="J3">
            <v>10000</v>
          </cell>
        </row>
        <row r="4">
          <cell r="A4">
            <v>39872</v>
          </cell>
          <cell r="H4">
            <v>9859.1061037513919</v>
          </cell>
          <cell r="I4">
            <v>9962.2555107648113</v>
          </cell>
          <cell r="J4">
            <v>10057.62499919428</v>
          </cell>
        </row>
        <row r="5">
          <cell r="A5">
            <v>39903</v>
          </cell>
          <cell r="H5">
            <v>9732.0787421072164</v>
          </cell>
          <cell r="I5">
            <v>10100.744482296863</v>
          </cell>
          <cell r="J5">
            <v>10200.20497482935</v>
          </cell>
        </row>
        <row r="6">
          <cell r="A6">
            <v>39933</v>
          </cell>
          <cell r="H6">
            <v>10233.997771449795</v>
          </cell>
          <cell r="I6">
            <v>10149.035225877176</v>
          </cell>
          <cell r="J6">
            <v>10229.21084690701</v>
          </cell>
        </row>
        <row r="7">
          <cell r="A7">
            <v>39964</v>
          </cell>
          <cell r="H7">
            <v>10779.249721431224</v>
          </cell>
          <cell r="I7">
            <v>10222.650856536247</v>
          </cell>
          <cell r="J7">
            <v>10259.119123893752</v>
          </cell>
        </row>
        <row r="8">
          <cell r="A8">
            <v>39994</v>
          </cell>
          <cell r="H8">
            <v>11463.909867525072</v>
          </cell>
          <cell r="I8">
            <v>10280.794021938984</v>
          </cell>
          <cell r="J8">
            <v>10271.946165101428</v>
          </cell>
        </row>
        <row r="9">
          <cell r="A9">
            <v>40025</v>
          </cell>
          <cell r="H9">
            <v>12074.780240188191</v>
          </cell>
          <cell r="I9">
            <v>10446.619994865641</v>
          </cell>
          <cell r="J9">
            <v>10355.998736633132</v>
          </cell>
        </row>
        <row r="10">
          <cell r="A10">
            <v>40056</v>
          </cell>
          <cell r="H10">
            <v>12630.927324501672</v>
          </cell>
          <cell r="I10">
            <v>10554.788485155455</v>
          </cell>
          <cell r="J10">
            <v>10425.161627164969</v>
          </cell>
        </row>
        <row r="11">
          <cell r="A11">
            <v>40086</v>
          </cell>
          <cell r="H11">
            <v>13183.112541785316</v>
          </cell>
          <cell r="I11">
            <v>10665.662922283822</v>
          </cell>
          <cell r="J11">
            <v>10508.956368722649</v>
          </cell>
        </row>
        <row r="12">
          <cell r="A12">
            <v>40117</v>
          </cell>
          <cell r="H12">
            <v>13969.790763897487</v>
          </cell>
          <cell r="I12">
            <v>10718.324810757182</v>
          </cell>
          <cell r="J12">
            <v>10584.049348657032</v>
          </cell>
        </row>
        <row r="13">
          <cell r="A13">
            <v>40147</v>
          </cell>
          <cell r="H13">
            <v>13846.477652593783</v>
          </cell>
          <cell r="I13">
            <v>10857.091315298316</v>
          </cell>
          <cell r="J13">
            <v>10719.796829980472</v>
          </cell>
        </row>
        <row r="14">
          <cell r="A14">
            <v>40178</v>
          </cell>
          <cell r="H14">
            <v>14702.983781106846</v>
          </cell>
          <cell r="I14">
            <v>10687.379880244509</v>
          </cell>
          <cell r="J14">
            <v>10568.901837683145</v>
          </cell>
        </row>
        <row r="15">
          <cell r="A15">
            <v>40209</v>
          </cell>
          <cell r="H15">
            <v>15369.320292187693</v>
          </cell>
          <cell r="I15">
            <v>10850.638672837153</v>
          </cell>
          <cell r="J15">
            <v>10709.096886058493</v>
          </cell>
        </row>
        <row r="16">
          <cell r="A16">
            <v>40237</v>
          </cell>
          <cell r="H16">
            <v>15493.623870248854</v>
          </cell>
          <cell r="I16">
            <v>10891.158492163166</v>
          </cell>
          <cell r="J16">
            <v>10728.111846642734</v>
          </cell>
        </row>
        <row r="17">
          <cell r="A17">
            <v>40268</v>
          </cell>
          <cell r="H17">
            <v>15694.688622013122</v>
          </cell>
          <cell r="I17">
            <v>10877.767524474946</v>
          </cell>
          <cell r="J17">
            <v>10731.65700878556</v>
          </cell>
        </row>
        <row r="18">
          <cell r="A18">
            <v>40298</v>
          </cell>
          <cell r="H18">
            <v>16612.356072799303</v>
          </cell>
          <cell r="I18">
            <v>10991.00099218051</v>
          </cell>
          <cell r="J18">
            <v>10796.307874771985</v>
          </cell>
        </row>
        <row r="19">
          <cell r="A19">
            <v>40329</v>
          </cell>
          <cell r="H19">
            <v>15743.716726507364</v>
          </cell>
          <cell r="I19">
            <v>11083.488867457178</v>
          </cell>
          <cell r="J19">
            <v>10917.230132589068</v>
          </cell>
        </row>
        <row r="20">
          <cell r="A20">
            <v>40359</v>
          </cell>
          <cell r="H20">
            <v>16401.881886839168</v>
          </cell>
          <cell r="I20">
            <v>11257.293914394948</v>
          </cell>
          <cell r="J20">
            <v>11039.763827743798</v>
          </cell>
        </row>
        <row r="21">
          <cell r="A21">
            <v>40390</v>
          </cell>
          <cell r="H21">
            <v>16700.259997523826</v>
          </cell>
          <cell r="I21">
            <v>11377.3963240753</v>
          </cell>
          <cell r="J21">
            <v>11134.451885703978</v>
          </cell>
        </row>
        <row r="22">
          <cell r="A22">
            <v>40421</v>
          </cell>
          <cell r="H22">
            <v>17346.787173455483</v>
          </cell>
          <cell r="I22">
            <v>11523.794986366198</v>
          </cell>
          <cell r="J22">
            <v>11151.533121483042</v>
          </cell>
        </row>
        <row r="23">
          <cell r="A23">
            <v>40451</v>
          </cell>
          <cell r="H23">
            <v>17748.669060294658</v>
          </cell>
          <cell r="I23">
            <v>11536.075822018087</v>
          </cell>
          <cell r="J23">
            <v>11109.055633262649</v>
          </cell>
          <cell r="T23">
            <v>2.8614149792288046E-2</v>
          </cell>
          <cell r="U23">
            <v>6.9846915803691845E-2</v>
          </cell>
          <cell r="V23">
            <v>4.3561458802341413E-2</v>
          </cell>
        </row>
        <row r="24">
          <cell r="A24">
            <v>40482</v>
          </cell>
          <cell r="H24">
            <v>17738.269159341333</v>
          </cell>
          <cell r="I24">
            <v>11577.150707362262</v>
          </cell>
          <cell r="J24">
            <v>11217.85988230062</v>
          </cell>
          <cell r="T24">
            <v>8.2057104182283735E-2</v>
          </cell>
          <cell r="U24">
            <v>5.2420586002340341E-2</v>
          </cell>
          <cell r="V24">
            <v>3.6821387745480827E-2</v>
          </cell>
        </row>
        <row r="25">
          <cell r="A25">
            <v>40512</v>
          </cell>
          <cell r="H25">
            <v>18240.931038752005</v>
          </cell>
          <cell r="I25">
            <v>11510.612168434789</v>
          </cell>
          <cell r="J25">
            <v>11197.68468683327</v>
          </cell>
          <cell r="T25">
            <v>8.1622686938418898E-2</v>
          </cell>
          <cell r="U25">
            <v>4.1774395065398151E-2</v>
          </cell>
          <cell r="V25">
            <v>2.9832289722692584E-2</v>
          </cell>
        </row>
        <row r="26">
          <cell r="A26">
            <v>40543</v>
          </cell>
          <cell r="H26">
            <v>18634.393958152774</v>
          </cell>
          <cell r="I26">
            <v>11386.485530122744</v>
          </cell>
          <cell r="J26">
            <v>11136.127780535129</v>
          </cell>
          <cell r="T26">
            <v>0.11141918922500516</v>
          </cell>
          <cell r="U26">
            <v>3.6350532485270648E-2</v>
          </cell>
          <cell r="V26">
            <v>3.006892627090596E-2</v>
          </cell>
        </row>
        <row r="27">
          <cell r="A27">
            <v>40574</v>
          </cell>
          <cell r="H27">
            <v>19803.639965333656</v>
          </cell>
          <cell r="I27">
            <v>11399.737731306423</v>
          </cell>
          <cell r="J27">
            <v>11141.864497457154</v>
          </cell>
          <cell r="T27">
            <v>0.14995533997657184</v>
          </cell>
          <cell r="U27">
            <v>4.3784158976896581E-2</v>
          </cell>
          <cell r="V27">
            <v>3.5007337965284879E-2</v>
          </cell>
        </row>
        <row r="28">
          <cell r="A28">
            <v>40602</v>
          </cell>
          <cell r="H28">
            <v>19692.707688498198</v>
          </cell>
          <cell r="I28">
            <v>11428.254247989626</v>
          </cell>
          <cell r="J28">
            <v>11169.83904963872</v>
          </cell>
        </row>
        <row r="29">
          <cell r="A29">
            <v>40633</v>
          </cell>
          <cell r="H29">
            <v>19718.459824192145</v>
          </cell>
          <cell r="I29">
            <v>11434.568123946248</v>
          </cell>
          <cell r="J29">
            <v>11200.972019002073</v>
          </cell>
        </row>
        <row r="30">
          <cell r="A30">
            <v>40663</v>
          </cell>
          <cell r="H30">
            <v>19808.344682431591</v>
          </cell>
          <cell r="I30">
            <v>11579.717887696275</v>
          </cell>
          <cell r="J30">
            <v>11323.892459117838</v>
          </cell>
        </row>
        <row r="31">
          <cell r="A31">
            <v>40694</v>
          </cell>
          <cell r="H31">
            <v>19719.202674260239</v>
          </cell>
          <cell r="I31">
            <v>11730.83461114157</v>
          </cell>
          <cell r="J31">
            <v>11445.523749363485</v>
          </cell>
        </row>
        <row r="32">
          <cell r="A32">
            <v>40724</v>
          </cell>
          <cell r="H32">
            <v>19445.833849201434</v>
          </cell>
          <cell r="I32">
            <v>11696.48990126764</v>
          </cell>
          <cell r="J32">
            <v>11456.223693285465</v>
          </cell>
        </row>
        <row r="33">
          <cell r="A33">
            <v>40755</v>
          </cell>
          <cell r="H33">
            <v>19593.41339606289</v>
          </cell>
          <cell r="I33">
            <v>11882.090101091408</v>
          </cell>
          <cell r="J33">
            <v>11562.707472557226</v>
          </cell>
        </row>
        <row r="34">
          <cell r="A34">
            <v>40786</v>
          </cell>
          <cell r="H34">
            <v>19184.350625232135</v>
          </cell>
          <cell r="I34">
            <v>12055.686998272367</v>
          </cell>
          <cell r="J34">
            <v>11706.705513049425</v>
          </cell>
        </row>
        <row r="35">
          <cell r="A35">
            <v>40816</v>
          </cell>
          <cell r="H35">
            <v>18818.373158350867</v>
          </cell>
          <cell r="I35">
            <v>12143.387429142365</v>
          </cell>
          <cell r="J35">
            <v>11726.687336036255</v>
          </cell>
        </row>
        <row r="36">
          <cell r="A36">
            <v>40847</v>
          </cell>
          <cell r="H36">
            <v>18458.833725393088</v>
          </cell>
          <cell r="I36">
            <v>12156.43148056923</v>
          </cell>
          <cell r="J36">
            <v>11726.365048568727</v>
          </cell>
        </row>
        <row r="37">
          <cell r="A37">
            <v>40877</v>
          </cell>
          <cell r="H37">
            <v>18362.015599851424</v>
          </cell>
          <cell r="I37">
            <v>12145.885226224103</v>
          </cell>
          <cell r="J37">
            <v>11747.700478919181</v>
          </cell>
        </row>
        <row r="38">
          <cell r="A38">
            <v>40908</v>
          </cell>
          <cell r="H38">
            <v>19320.292187693445</v>
          </cell>
          <cell r="I38">
            <v>12279.378603592673</v>
          </cell>
          <cell r="J38">
            <v>11830.077155619731</v>
          </cell>
        </row>
        <row r="39">
          <cell r="A39">
            <v>40939</v>
          </cell>
          <cell r="H39">
            <v>19720.193141017699</v>
          </cell>
          <cell r="I39">
            <v>12387.200177621135</v>
          </cell>
          <cell r="J39">
            <v>11878.29136076215</v>
          </cell>
        </row>
        <row r="40">
          <cell r="A40">
            <v>40968</v>
          </cell>
          <cell r="H40">
            <v>20098.056208988477</v>
          </cell>
          <cell r="I40">
            <v>12384.355464278042</v>
          </cell>
          <cell r="J40">
            <v>11889.249134658154</v>
          </cell>
        </row>
        <row r="41">
          <cell r="A41">
            <v>40999</v>
          </cell>
          <cell r="H41">
            <v>20806.982790640082</v>
          </cell>
          <cell r="I41">
            <v>12316.498643557428</v>
          </cell>
          <cell r="J41">
            <v>11896.984033878862</v>
          </cell>
        </row>
        <row r="42">
          <cell r="A42">
            <v>41029</v>
          </cell>
          <cell r="H42">
            <v>20807.230407329447</v>
          </cell>
          <cell r="I42">
            <v>12453.044884025903</v>
          </cell>
          <cell r="J42">
            <v>11974.139653605434</v>
          </cell>
        </row>
        <row r="43">
          <cell r="A43">
            <v>41060</v>
          </cell>
          <cell r="H43">
            <v>20884.734431100649</v>
          </cell>
          <cell r="I43">
            <v>12565.723285713304</v>
          </cell>
          <cell r="J43">
            <v>12012.040659786908</v>
          </cell>
        </row>
        <row r="44">
          <cell r="A44">
            <v>41090</v>
          </cell>
          <cell r="H44">
            <v>21055.837563451765</v>
          </cell>
          <cell r="I44">
            <v>12570.649496624515</v>
          </cell>
          <cell r="J44">
            <v>12025.963478384185</v>
          </cell>
        </row>
        <row r="45">
          <cell r="A45">
            <v>41121</v>
          </cell>
          <cell r="H45">
            <v>22013.866534604425</v>
          </cell>
          <cell r="I45">
            <v>12744.038244048663</v>
          </cell>
          <cell r="J45">
            <v>12122.585261149541</v>
          </cell>
        </row>
        <row r="46">
          <cell r="A46">
            <v>41152</v>
          </cell>
          <cell r="H46">
            <v>22233.007304692328</v>
          </cell>
          <cell r="I46">
            <v>12752.364234321132</v>
          </cell>
          <cell r="J46">
            <v>12136.250249772793</v>
          </cell>
        </row>
        <row r="47">
          <cell r="A47">
            <v>41182</v>
          </cell>
          <cell r="H47">
            <v>23212.331311130361</v>
          </cell>
          <cell r="I47">
            <v>12769.918197145587</v>
          </cell>
          <cell r="J47">
            <v>12161.453129733603</v>
          </cell>
        </row>
        <row r="48">
          <cell r="A48">
            <v>41213</v>
          </cell>
          <cell r="H48">
            <v>23455.243283397296</v>
          </cell>
          <cell r="I48">
            <v>12795.034934467532</v>
          </cell>
          <cell r="J48">
            <v>12141.084561785736</v>
          </cell>
        </row>
        <row r="49">
          <cell r="A49">
            <v>41243</v>
          </cell>
          <cell r="H49">
            <v>24135.941562461299</v>
          </cell>
          <cell r="I49">
            <v>12815.22546087827</v>
          </cell>
          <cell r="J49">
            <v>12120.200333889821</v>
          </cell>
        </row>
        <row r="50">
          <cell r="A50">
            <v>41274</v>
          </cell>
          <cell r="H50">
            <v>25521.852172836439</v>
          </cell>
          <cell r="I50">
            <v>12796.977665531111</v>
          </cell>
          <cell r="J50">
            <v>12136.76590972084</v>
          </cell>
        </row>
        <row r="51">
          <cell r="A51">
            <v>41305</v>
          </cell>
          <cell r="H51">
            <v>27756.840411043693</v>
          </cell>
          <cell r="I51">
            <v>12707.473270102078</v>
          </cell>
          <cell r="J51">
            <v>12076.046950838276</v>
          </cell>
        </row>
        <row r="52">
          <cell r="A52">
            <v>41333</v>
          </cell>
          <cell r="H52">
            <v>28436.795840039606</v>
          </cell>
          <cell r="I52">
            <v>12771.16709568646</v>
          </cell>
          <cell r="J52">
            <v>12116.977459214526</v>
          </cell>
        </row>
        <row r="53">
          <cell r="A53">
            <v>41364</v>
          </cell>
          <cell r="H53">
            <v>28727.250216664594</v>
          </cell>
          <cell r="I53">
            <v>12781.366433770234</v>
          </cell>
          <cell r="J53">
            <v>12131.09365029232</v>
          </cell>
        </row>
        <row r="54">
          <cell r="A54">
            <v>41394</v>
          </cell>
          <cell r="H54">
            <v>29152.655688993429</v>
          </cell>
          <cell r="I54">
            <v>12910.69681600257</v>
          </cell>
          <cell r="J54">
            <v>12195.615601291733</v>
          </cell>
        </row>
        <row r="55">
          <cell r="A55">
            <v>41425</v>
          </cell>
          <cell r="H55">
            <v>29885.353472824059</v>
          </cell>
          <cell r="I55">
            <v>12680.344418464287</v>
          </cell>
          <cell r="J55">
            <v>12008.624412631094</v>
          </cell>
        </row>
        <row r="56">
          <cell r="A56">
            <v>41455</v>
          </cell>
          <cell r="H56">
            <v>28999.380958276579</v>
          </cell>
          <cell r="I56">
            <v>12484.197964295394</v>
          </cell>
          <cell r="J56">
            <v>11893.116584268508</v>
          </cell>
        </row>
        <row r="57">
          <cell r="A57">
            <v>41486</v>
          </cell>
          <cell r="H57">
            <v>28841.401510461801</v>
          </cell>
          <cell r="I57">
            <v>12501.266244353954</v>
          </cell>
          <cell r="J57">
            <v>11882.416640346528</v>
          </cell>
        </row>
        <row r="58">
          <cell r="A58">
            <v>41517</v>
          </cell>
          <cell r="H58">
            <v>28959.019437910112</v>
          </cell>
          <cell r="I58">
            <v>12437.36426901276</v>
          </cell>
          <cell r="J58">
            <v>11848.447541268915</v>
          </cell>
        </row>
        <row r="59">
          <cell r="A59">
            <v>41547</v>
          </cell>
          <cell r="H59">
            <v>29383.434443481485</v>
          </cell>
          <cell r="I59">
            <v>12555.107648115913</v>
          </cell>
          <cell r="J59">
            <v>12015.263534462203</v>
          </cell>
        </row>
        <row r="60">
          <cell r="A60">
            <v>41578</v>
          </cell>
          <cell r="H60">
            <v>29960.876563080346</v>
          </cell>
          <cell r="I60">
            <v>12656.615346187753</v>
          </cell>
          <cell r="J60">
            <v>12097.124551214707</v>
          </cell>
        </row>
        <row r="61">
          <cell r="A61">
            <v>41608</v>
          </cell>
          <cell r="H61">
            <v>30215.921753126157</v>
          </cell>
          <cell r="I61">
            <v>12609.226584886954</v>
          </cell>
          <cell r="J61">
            <v>12021.838198799805</v>
          </cell>
        </row>
        <row r="62">
          <cell r="A62">
            <v>41639</v>
          </cell>
          <cell r="H62">
            <v>30363.253683298251</v>
          </cell>
          <cell r="I62">
            <v>12537.969984805082</v>
          </cell>
          <cell r="J62">
            <v>11965.115604514607</v>
          </cell>
        </row>
        <row r="63">
          <cell r="A63">
            <v>41670</v>
          </cell>
          <cell r="H63">
            <v>31097.189550575709</v>
          </cell>
          <cell r="I63">
            <v>12723.223268367496</v>
          </cell>
          <cell r="J63">
            <v>12152.171250668751</v>
          </cell>
        </row>
        <row r="64">
          <cell r="A64">
            <v>41698</v>
          </cell>
          <cell r="H64">
            <v>31276.21641698651</v>
          </cell>
          <cell r="I64">
            <v>12790.871939331299</v>
          </cell>
          <cell r="J64">
            <v>12194.004163954085</v>
          </cell>
        </row>
        <row r="65">
          <cell r="A65">
            <v>41729</v>
          </cell>
          <cell r="H65">
            <v>31311.130370186951</v>
          </cell>
          <cell r="I65">
            <v>12769.085598118339</v>
          </cell>
          <cell r="J65">
            <v>12154.749550408987</v>
          </cell>
        </row>
        <row r="66">
          <cell r="A66">
            <v>41759</v>
          </cell>
          <cell r="H66">
            <v>31542.404358053736</v>
          </cell>
          <cell r="I66">
            <v>12876.837788894531</v>
          </cell>
          <cell r="J66">
            <v>12267.16341908329</v>
          </cell>
        </row>
        <row r="67">
          <cell r="A67">
            <v>41790</v>
          </cell>
          <cell r="H67">
            <v>31939.086294416251</v>
          </cell>
          <cell r="I67">
            <v>13023.444600942237</v>
          </cell>
          <cell r="J67">
            <v>12414.771079211816</v>
          </cell>
        </row>
        <row r="68">
          <cell r="A68">
            <v>41820</v>
          </cell>
          <cell r="H68">
            <v>32155.998514299874</v>
          </cell>
          <cell r="I68">
            <v>13030.174776412483</v>
          </cell>
          <cell r="J68">
            <v>12447.322113432301</v>
          </cell>
        </row>
        <row r="69">
          <cell r="A69">
            <v>41851</v>
          </cell>
          <cell r="H69">
            <v>32322.396929553059</v>
          </cell>
          <cell r="I69">
            <v>12997.495264593046</v>
          </cell>
          <cell r="J69">
            <v>12374.291773290108</v>
          </cell>
        </row>
        <row r="70">
          <cell r="A70">
            <v>41882</v>
          </cell>
          <cell r="H70">
            <v>32508.109446576706</v>
          </cell>
          <cell r="I70">
            <v>13140.979830288579</v>
          </cell>
          <cell r="J70">
            <v>12490.186346613731</v>
          </cell>
        </row>
        <row r="71">
          <cell r="A71">
            <v>41912</v>
          </cell>
          <cell r="H71">
            <v>32595.022904543777</v>
          </cell>
          <cell r="I71">
            <v>13051.75296786863</v>
          </cell>
          <cell r="J71">
            <v>12470.011151146382</v>
          </cell>
        </row>
        <row r="72">
          <cell r="A72">
            <v>41943</v>
          </cell>
          <cell r="H72">
            <v>32610.62275597376</v>
          </cell>
          <cell r="I72">
            <v>13180.042601316907</v>
          </cell>
          <cell r="J72">
            <v>12590.740036482948</v>
          </cell>
        </row>
        <row r="73">
          <cell r="A73">
            <v>41973</v>
          </cell>
          <cell r="H73">
            <v>33231.645412900834</v>
          </cell>
          <cell r="I73">
            <v>13273.571225377631</v>
          </cell>
          <cell r="J73">
            <v>12673.181170677004</v>
          </cell>
        </row>
        <row r="74">
          <cell r="A74">
            <v>42004</v>
          </cell>
          <cell r="H74">
            <v>33466.881267797449</v>
          </cell>
          <cell r="I74">
            <v>13285.990827534062</v>
          </cell>
          <cell r="J74">
            <v>12692.776248702799</v>
          </cell>
        </row>
        <row r="75">
          <cell r="A75">
            <v>42035</v>
          </cell>
          <cell r="H75">
            <v>33461.681317320792</v>
          </cell>
          <cell r="I75">
            <v>13564.564585400389</v>
          </cell>
          <cell r="J75">
            <v>12800.484720351171</v>
          </cell>
        </row>
        <row r="76">
          <cell r="A76">
            <v>42063</v>
          </cell>
          <cell r="H76">
            <v>33748.17382691594</v>
          </cell>
          <cell r="I76">
            <v>13437.038167727087</v>
          </cell>
          <cell r="J76">
            <v>12779.664949948763</v>
          </cell>
        </row>
        <row r="77">
          <cell r="A77">
            <v>42094</v>
          </cell>
          <cell r="H77">
            <v>33943.048161446088</v>
          </cell>
          <cell r="I77">
            <v>13499.413711518326</v>
          </cell>
          <cell r="J77">
            <v>12826.976750182101</v>
          </cell>
        </row>
        <row r="78">
          <cell r="A78">
            <v>42124</v>
          </cell>
          <cell r="H78">
            <v>33976.724031199708</v>
          </cell>
          <cell r="I78">
            <v>13450.98420143347</v>
          </cell>
          <cell r="J78">
            <v>12832.326722143091</v>
          </cell>
        </row>
        <row r="79">
          <cell r="A79">
            <v>42155</v>
          </cell>
          <cell r="H79">
            <v>34048.285254426155</v>
          </cell>
          <cell r="I79">
            <v>13418.582222623114</v>
          </cell>
          <cell r="J79">
            <v>12829.361677441819</v>
          </cell>
        </row>
        <row r="80">
          <cell r="A80">
            <v>42185</v>
          </cell>
          <cell r="H80">
            <v>34264.702240931045</v>
          </cell>
          <cell r="I80">
            <v>13272.252943584488</v>
          </cell>
          <cell r="J80">
            <v>12731.515202299852</v>
          </cell>
        </row>
        <row r="81">
          <cell r="A81">
            <v>42216</v>
          </cell>
          <cell r="H81">
            <v>34411.043704345677</v>
          </cell>
          <cell r="I81">
            <v>13364.532669104341</v>
          </cell>
          <cell r="J81">
            <v>12811.764781714708</v>
          </cell>
        </row>
        <row r="82">
          <cell r="A82">
            <v>42247</v>
          </cell>
          <cell r="H82">
            <v>34416.491271511703</v>
          </cell>
          <cell r="I82">
            <v>13345.313508225394</v>
          </cell>
          <cell r="J82">
            <v>12822.5936406237</v>
          </cell>
        </row>
        <row r="83">
          <cell r="A83">
            <v>42277</v>
          </cell>
          <cell r="H83">
            <v>34479.881143989107</v>
          </cell>
          <cell r="I83">
            <v>13435.5811194294</v>
          </cell>
          <cell r="J83">
            <v>12897.557705571069</v>
          </cell>
        </row>
        <row r="84">
          <cell r="A84">
            <v>42308</v>
          </cell>
          <cell r="H84">
            <v>34642.565308901823</v>
          </cell>
          <cell r="I84">
            <v>13437.870766754328</v>
          </cell>
          <cell r="J84">
            <v>12906.066094713848</v>
          </cell>
        </row>
        <row r="85">
          <cell r="A85">
            <v>42338</v>
          </cell>
          <cell r="H85">
            <v>34741.364367958406</v>
          </cell>
          <cell r="I85">
            <v>13402.346541591798</v>
          </cell>
          <cell r="J85">
            <v>12888.53365648024</v>
          </cell>
        </row>
        <row r="86">
          <cell r="A86">
            <v>42369</v>
          </cell>
          <cell r="H86">
            <v>34762.659403243779</v>
          </cell>
          <cell r="I86">
            <v>13359.051392174964</v>
          </cell>
          <cell r="J86">
            <v>12884.343919402358</v>
          </cell>
        </row>
        <row r="87">
          <cell r="A87">
            <v>42400</v>
          </cell>
          <cell r="H87">
            <v>34599.975238331062</v>
          </cell>
          <cell r="I87">
            <v>13542.847627439696</v>
          </cell>
          <cell r="J87">
            <v>13051.546657556681</v>
          </cell>
        </row>
        <row r="88">
          <cell r="A88">
            <v>42429</v>
          </cell>
          <cell r="H88">
            <v>34330.56828030209</v>
          </cell>
          <cell r="I88">
            <v>13638.94343183443</v>
          </cell>
          <cell r="J88">
            <v>13100.276522647147</v>
          </cell>
        </row>
        <row r="89">
          <cell r="A89">
            <v>42460</v>
          </cell>
          <cell r="H89">
            <v>34411.538937724399</v>
          </cell>
          <cell r="I89">
            <v>13764.041435678264</v>
          </cell>
          <cell r="J89">
            <v>13139.015476244198</v>
          </cell>
        </row>
        <row r="90">
          <cell r="A90">
            <v>42490</v>
          </cell>
          <cell r="H90">
            <v>34572.24216912219</v>
          </cell>
          <cell r="I90">
            <v>13816.911473908436</v>
          </cell>
          <cell r="J90">
            <v>13160.286449101148</v>
          </cell>
        </row>
        <row r="91">
          <cell r="A91">
            <v>42521</v>
          </cell>
          <cell r="H91">
            <v>34642.565308901809</v>
          </cell>
          <cell r="I91">
            <v>13820.450019774235</v>
          </cell>
          <cell r="J91">
            <v>13177.303227386705</v>
          </cell>
        </row>
        <row r="92">
          <cell r="A92">
            <v>42551</v>
          </cell>
          <cell r="H92">
            <v>34746.069085056326</v>
          </cell>
          <cell r="I92">
            <v>14068.772679650594</v>
          </cell>
          <cell r="J92">
            <v>13284.367124100016</v>
          </cell>
        </row>
        <row r="93">
          <cell r="A93">
            <v>42582</v>
          </cell>
          <cell r="H93">
            <v>34897.858115636984</v>
          </cell>
          <cell r="I93">
            <v>14157.722009061461</v>
          </cell>
          <cell r="J93">
            <v>13311.568186359509</v>
          </cell>
        </row>
        <row r="94">
          <cell r="A94">
            <v>42613</v>
          </cell>
          <cell r="H94">
            <v>35008.790392472445</v>
          </cell>
          <cell r="I94">
            <v>14141.555711282421</v>
          </cell>
          <cell r="J94">
            <v>13326.909069813915</v>
          </cell>
        </row>
        <row r="95">
          <cell r="A95">
            <v>42643</v>
          </cell>
          <cell r="H95">
            <v>35792.249597622875</v>
          </cell>
          <cell r="I95">
            <v>14133.229721009951</v>
          </cell>
          <cell r="J95">
            <v>13363.585383618774</v>
          </cell>
        </row>
        <row r="96">
          <cell r="A96">
            <v>42674</v>
          </cell>
          <cell r="H96">
            <v>35947.257645165271</v>
          </cell>
          <cell r="I96">
            <v>14025.130613972407</v>
          </cell>
          <cell r="J96">
            <v>13328.456049658056</v>
          </cell>
        </row>
        <row r="97">
          <cell r="A97">
            <v>42704</v>
          </cell>
          <cell r="H97">
            <v>36105.484709669421</v>
          </cell>
          <cell r="I97">
            <v>13693.409284866824</v>
          </cell>
          <cell r="J97">
            <v>13100.14760766013</v>
          </cell>
        </row>
        <row r="98">
          <cell r="A98">
            <v>42735</v>
          </cell>
          <cell r="H98">
            <v>36181.255416615066</v>
          </cell>
          <cell r="I98">
            <v>13712.697828998042</v>
          </cell>
          <cell r="J98">
            <v>13099.954235179612</v>
          </cell>
        </row>
        <row r="99">
          <cell r="A99">
            <v>42766</v>
          </cell>
          <cell r="H99">
            <v>36414.510337996762</v>
          </cell>
          <cell r="I99">
            <v>13739.618530879021</v>
          </cell>
          <cell r="J99">
            <v>13095.506668127704</v>
          </cell>
        </row>
        <row r="100">
          <cell r="A100">
            <v>42794</v>
          </cell>
          <cell r="H100">
            <v>36666.33651108083</v>
          </cell>
          <cell r="I100">
            <v>13831.967639651146</v>
          </cell>
          <cell r="J100">
            <v>13158.159351815446</v>
          </cell>
        </row>
        <row r="101">
          <cell r="A101">
            <v>42825</v>
          </cell>
          <cell r="H101">
            <v>37174.198340968163</v>
          </cell>
          <cell r="I101">
            <v>13824.682398162737</v>
          </cell>
          <cell r="J101">
            <v>13161.89788643879</v>
          </cell>
        </row>
        <row r="102">
          <cell r="A102">
            <v>42855</v>
          </cell>
          <cell r="H102">
            <v>38411.538937724377</v>
          </cell>
          <cell r="I102">
            <v>13931.393840154869</v>
          </cell>
          <cell r="J102">
            <v>13247.755267788658</v>
          </cell>
        </row>
        <row r="103">
          <cell r="A103">
            <v>42886</v>
          </cell>
          <cell r="H103">
            <v>38799.059056580387</v>
          </cell>
          <cell r="I103">
            <v>14038.590964912893</v>
          </cell>
          <cell r="J103">
            <v>13330.003029502197</v>
          </cell>
        </row>
        <row r="104">
          <cell r="A104">
            <v>42916</v>
          </cell>
          <cell r="H104">
            <v>39206.140893896219</v>
          </cell>
          <cell r="I104">
            <v>14024.506164701968</v>
          </cell>
          <cell r="J104">
            <v>13276.438852398785</v>
          </cell>
        </row>
        <row r="105">
          <cell r="A105">
            <v>42947</v>
          </cell>
          <cell r="H105">
            <v>39409.434195864771</v>
          </cell>
          <cell r="I105">
            <v>14084.869594177362</v>
          </cell>
          <cell r="J105">
            <v>13336.448778852788</v>
          </cell>
        </row>
        <row r="106">
          <cell r="A106">
            <v>42978</v>
          </cell>
          <cell r="H106">
            <v>40016.095084808687</v>
          </cell>
          <cell r="I106">
            <v>14211.147113309797</v>
          </cell>
          <cell r="J106">
            <v>13433.908509033718</v>
          </cell>
        </row>
        <row r="107">
          <cell r="A107">
            <v>43008</v>
          </cell>
          <cell r="H107">
            <v>40289.711526556872</v>
          </cell>
          <cell r="I107">
            <v>14143.498442345994</v>
          </cell>
          <cell r="J107">
            <v>13403.806859566457</v>
          </cell>
        </row>
        <row r="108">
          <cell r="A108">
            <v>43039</v>
          </cell>
          <cell r="H108">
            <v>40810.697040980544</v>
          </cell>
          <cell r="I108">
            <v>14151.685666113921</v>
          </cell>
          <cell r="J108">
            <v>13399.617122488571</v>
          </cell>
        </row>
        <row r="109">
          <cell r="A109">
            <v>43069</v>
          </cell>
          <cell r="H109">
            <v>41302.959019437891</v>
          </cell>
          <cell r="I109">
            <v>14133.507254019032</v>
          </cell>
          <cell r="J109">
            <v>13380.279874436799</v>
          </cell>
        </row>
        <row r="110">
          <cell r="A110">
            <v>43100</v>
          </cell>
          <cell r="H110">
            <v>41951.962362263199</v>
          </cell>
          <cell r="I110">
            <v>14198.380594892013</v>
          </cell>
          <cell r="J110">
            <v>13423.982055033804</v>
          </cell>
        </row>
        <row r="111">
          <cell r="A111">
            <v>43131</v>
          </cell>
          <cell r="H111">
            <v>43048.161446081453</v>
          </cell>
          <cell r="I111">
            <v>14034.844269290286</v>
          </cell>
          <cell r="J111">
            <v>13266.641313385882</v>
          </cell>
        </row>
        <row r="112">
          <cell r="A112">
            <v>43159</v>
          </cell>
          <cell r="H112">
            <v>43612.479881143969</v>
          </cell>
          <cell r="I112">
            <v>13901.836574687612</v>
          </cell>
          <cell r="J112">
            <v>13179.623697152909</v>
          </cell>
        </row>
        <row r="113">
          <cell r="A113">
            <v>43190</v>
          </cell>
          <cell r="H113">
            <v>44325.120713136042</v>
          </cell>
          <cell r="I113">
            <v>13990.994053855289</v>
          </cell>
          <cell r="J113">
            <v>13263.805183671624</v>
          </cell>
        </row>
        <row r="114">
          <cell r="A114">
            <v>43220</v>
          </cell>
          <cell r="H114">
            <v>44485.081094465742</v>
          </cell>
          <cell r="I114">
            <v>13886.919175449439</v>
          </cell>
          <cell r="J114">
            <v>13197.156135386515</v>
          </cell>
        </row>
        <row r="115">
          <cell r="A115">
            <v>43251</v>
          </cell>
          <cell r="H115">
            <v>44732.450167141244</v>
          </cell>
          <cell r="I115">
            <v>13985.998459691809</v>
          </cell>
          <cell r="J115">
            <v>13289.394808593466</v>
          </cell>
        </row>
        <row r="116">
          <cell r="A116">
            <v>43281</v>
          </cell>
          <cell r="H116">
            <v>44961.000371425005</v>
          </cell>
          <cell r="I116">
            <v>13968.791413128709</v>
          </cell>
          <cell r="J116">
            <v>13295.840557944057</v>
          </cell>
        </row>
        <row r="117">
          <cell r="A117">
            <v>43312</v>
          </cell>
          <cell r="H117">
            <v>46247.369072675472</v>
          </cell>
          <cell r="I117">
            <v>13972.121809237695</v>
          </cell>
          <cell r="J117">
            <v>13281.78882435977</v>
          </cell>
        </row>
        <row r="118">
          <cell r="A118">
            <v>43343</v>
          </cell>
          <cell r="H118">
            <v>46507.118979819214</v>
          </cell>
          <cell r="I118">
            <v>14062.042504180352</v>
          </cell>
          <cell r="J118">
            <v>13362.231776255143</v>
          </cell>
        </row>
        <row r="119">
          <cell r="A119">
            <v>43373</v>
          </cell>
          <cell r="H119">
            <v>46649.498576204016</v>
          </cell>
          <cell r="I119">
            <v>13971.497359967261</v>
          </cell>
          <cell r="J119">
            <v>13280.177387022122</v>
          </cell>
        </row>
        <row r="120">
          <cell r="A120">
            <v>43404</v>
          </cell>
          <cell r="H120">
            <v>47050.637612975086</v>
          </cell>
          <cell r="I120">
            <v>13861.10860560479</v>
          </cell>
          <cell r="J120">
            <v>13196.447102957947</v>
          </cell>
        </row>
        <row r="121">
          <cell r="A121">
            <v>43434</v>
          </cell>
          <cell r="H121">
            <v>46931.533985390583</v>
          </cell>
          <cell r="I121">
            <v>13943.813442311306</v>
          </cell>
          <cell r="J121">
            <v>13315.371178476349</v>
          </cell>
        </row>
        <row r="122">
          <cell r="A122">
            <v>43465</v>
          </cell>
          <cell r="H122">
            <v>46684.164912715089</v>
          </cell>
          <cell r="I122">
            <v>14199.976409694238</v>
          </cell>
          <cell r="J122">
            <v>13556.828949149478</v>
          </cell>
        </row>
        <row r="123">
          <cell r="A123">
            <v>43496</v>
          </cell>
          <cell r="H123">
            <v>46958.028971152627</v>
          </cell>
          <cell r="I123">
            <v>14350.815600130454</v>
          </cell>
          <cell r="J123">
            <v>13664.279590823826</v>
          </cell>
        </row>
        <row r="124">
          <cell r="A124">
            <v>43524</v>
          </cell>
          <cell r="H124">
            <v>47225.454995666689</v>
          </cell>
          <cell r="I124">
            <v>14342.489609857985</v>
          </cell>
          <cell r="J124">
            <v>13651.903752070692</v>
          </cell>
        </row>
        <row r="125">
          <cell r="A125">
            <v>43555</v>
          </cell>
          <cell r="H125">
            <v>47501.547604308515</v>
          </cell>
          <cell r="I125">
            <v>14617.871738119866</v>
          </cell>
          <cell r="J125">
            <v>13850.626204549408</v>
          </cell>
        </row>
        <row r="126">
          <cell r="A126">
            <v>43585</v>
          </cell>
          <cell r="H126">
            <v>48074.53262349881</v>
          </cell>
          <cell r="I126">
            <v>14621.618433742478</v>
          </cell>
          <cell r="J126">
            <v>13842.440102874158</v>
          </cell>
        </row>
        <row r="127">
          <cell r="A127">
            <v>43616</v>
          </cell>
          <cell r="H127">
            <v>49243.035780611601</v>
          </cell>
          <cell r="I127">
            <v>14881.181180486672</v>
          </cell>
          <cell r="J127">
            <v>14021.374104846554</v>
          </cell>
        </row>
        <row r="128">
          <cell r="A128">
            <v>43646</v>
          </cell>
          <cell r="H128">
            <v>49439.891048656667</v>
          </cell>
          <cell r="I128">
            <v>15068.030278851309</v>
          </cell>
          <cell r="J128">
            <v>14122.2500821833</v>
          </cell>
        </row>
        <row r="129">
          <cell r="A129">
            <v>43677</v>
          </cell>
          <cell r="H129">
            <v>49473.81</v>
          </cell>
          <cell r="I129">
            <v>15101.195473436637</v>
          </cell>
          <cell r="J129">
            <v>14179.294963936027</v>
          </cell>
        </row>
        <row r="130">
          <cell r="A130">
            <v>43708</v>
          </cell>
          <cell r="H130">
            <v>49614.1</v>
          </cell>
          <cell r="I130">
            <v>15492.517016242637</v>
          </cell>
          <cell r="J130">
            <v>14305.889481181628</v>
          </cell>
        </row>
        <row r="131">
          <cell r="A131">
            <v>43738</v>
          </cell>
          <cell r="H131">
            <v>49624.05</v>
          </cell>
          <cell r="I131">
            <v>15410.020329292933</v>
          </cell>
          <cell r="J131">
            <v>14316.009307662056</v>
          </cell>
        </row>
        <row r="132">
          <cell r="A132">
            <v>43769</v>
          </cell>
          <cell r="H132">
            <v>49976</v>
          </cell>
          <cell r="I132">
            <v>15456.437725061942</v>
          </cell>
          <cell r="J132">
            <v>14366.543982570689</v>
          </cell>
        </row>
        <row r="133">
          <cell r="A133">
            <v>43799</v>
          </cell>
          <cell r="H133">
            <v>50244</v>
          </cell>
          <cell r="I133">
            <v>15448.528034303097</v>
          </cell>
          <cell r="J133">
            <v>14378.146331401751</v>
          </cell>
        </row>
        <row r="134">
          <cell r="A134">
            <v>43830</v>
          </cell>
          <cell r="H134">
            <v>50470</v>
          </cell>
          <cell r="I134">
            <v>15437.773630201158</v>
          </cell>
          <cell r="J134">
            <v>14417.981062388406</v>
          </cell>
        </row>
        <row r="135">
          <cell r="A135">
            <v>43861</v>
          </cell>
          <cell r="H135">
            <v>51791</v>
          </cell>
          <cell r="I135">
            <v>15734.872716423728</v>
          </cell>
          <cell r="J135">
            <v>14518.728124738138</v>
          </cell>
        </row>
        <row r="136">
          <cell r="A136">
            <v>43890</v>
          </cell>
          <cell r="H136">
            <v>52008</v>
          </cell>
          <cell r="I136">
            <v>16018.09515219218</v>
          </cell>
          <cell r="J136">
            <v>14669.236372074434</v>
          </cell>
        </row>
        <row r="137">
          <cell r="A137">
            <v>43921</v>
          </cell>
          <cell r="H137">
            <v>46934</v>
          </cell>
          <cell r="I137">
            <v>15923.803312356482</v>
          </cell>
          <cell r="J137">
            <v>14824.450016436658</v>
          </cell>
        </row>
        <row r="138">
          <cell r="A138">
            <v>43951</v>
          </cell>
          <cell r="H138">
            <v>48254</v>
          </cell>
          <cell r="I138">
            <v>16206.886981620391</v>
          </cell>
          <cell r="J138">
            <v>14918.557956955281</v>
          </cell>
        </row>
        <row r="139">
          <cell r="A139">
            <v>43982</v>
          </cell>
          <cell r="H139">
            <v>49506</v>
          </cell>
          <cell r="I139">
            <v>16282.306576838497</v>
          </cell>
          <cell r="J139">
            <v>14936.799427617452</v>
          </cell>
        </row>
        <row r="140">
          <cell r="A140">
            <v>44012</v>
          </cell>
          <cell r="H140">
            <v>50151</v>
          </cell>
          <cell r="I140">
            <v>16384.924406946669</v>
          </cell>
          <cell r="J140">
            <v>14923.134438994201</v>
          </cell>
        </row>
        <row r="141">
          <cell r="A141">
            <v>44043</v>
          </cell>
          <cell r="H141">
            <v>50620</v>
          </cell>
          <cell r="I141">
            <v>16629.639137704959</v>
          </cell>
          <cell r="J141">
            <v>14949.75538381214</v>
          </cell>
        </row>
        <row r="142">
          <cell r="A142">
            <v>44074</v>
          </cell>
          <cell r="H142">
            <v>50806</v>
          </cell>
          <cell r="I142">
            <v>16495.382544561409</v>
          </cell>
          <cell r="J142">
            <v>14955.621015721177</v>
          </cell>
        </row>
        <row r="143">
          <cell r="A143">
            <v>44104</v>
          </cell>
          <cell r="H143">
            <v>51044</v>
          </cell>
          <cell r="I143">
            <v>16486.362721766236</v>
          </cell>
          <cell r="J143">
            <v>14939.635557331712</v>
          </cell>
        </row>
      </sheetData>
      <sheetData sheetId="1">
        <row r="5">
          <cell r="N5" t="str">
            <v>Structural &amp; Excessive Yield</v>
          </cell>
          <cell r="O5">
            <v>0.3</v>
          </cell>
        </row>
        <row r="6">
          <cell r="N6" t="str">
            <v>Litigation</v>
          </cell>
          <cell r="O6">
            <v>0.3</v>
          </cell>
        </row>
        <row r="7">
          <cell r="N7" t="str">
            <v>Core Income Holdings</v>
          </cell>
          <cell r="O7">
            <v>0.4</v>
          </cell>
        </row>
        <row r="12">
          <cell r="D12" t="str">
            <v>1 Year</v>
          </cell>
          <cell r="E12" t="str">
            <v>3 Years</v>
          </cell>
          <cell r="F12" t="str">
            <v>5 Years</v>
          </cell>
          <cell r="G12" t="str">
            <v>10 Years</v>
          </cell>
          <cell r="H12" t="str">
            <v>Inception*</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FX Return Data"/>
      <sheetName val="RFX - FACT SHEET"/>
    </sheetNames>
    <sheetDataSet>
      <sheetData sheetId="0">
        <row r="2">
          <cell r="O2" t="str">
            <v>CURRENT</v>
          </cell>
        </row>
        <row r="3">
          <cell r="A3">
            <v>39845</v>
          </cell>
          <cell r="H3">
            <v>10000</v>
          </cell>
          <cell r="I3">
            <v>10000</v>
          </cell>
          <cell r="J3">
            <v>10000</v>
          </cell>
        </row>
        <row r="4">
          <cell r="A4">
            <v>39872</v>
          </cell>
          <cell r="H4">
            <v>9859.1061037513919</v>
          </cell>
          <cell r="I4">
            <v>9962.2555107648113</v>
          </cell>
          <cell r="J4">
            <v>10057.62499919428</v>
          </cell>
        </row>
        <row r="5">
          <cell r="A5">
            <v>39903</v>
          </cell>
          <cell r="H5">
            <v>9732.0787421072164</v>
          </cell>
          <cell r="I5">
            <v>10100.744482296863</v>
          </cell>
          <cell r="J5">
            <v>10200.20497482935</v>
          </cell>
        </row>
        <row r="6">
          <cell r="A6">
            <v>39933</v>
          </cell>
          <cell r="H6">
            <v>10233.997771449795</v>
          </cell>
          <cell r="I6">
            <v>10149.035225877176</v>
          </cell>
          <cell r="J6">
            <v>10229.21084690701</v>
          </cell>
        </row>
        <row r="7">
          <cell r="A7">
            <v>39964</v>
          </cell>
          <cell r="H7">
            <v>10779.249721431224</v>
          </cell>
          <cell r="I7">
            <v>10222.650856536247</v>
          </cell>
          <cell r="J7">
            <v>10259.119123893752</v>
          </cell>
        </row>
        <row r="8">
          <cell r="A8">
            <v>39994</v>
          </cell>
          <cell r="H8">
            <v>11463.909867525072</v>
          </cell>
          <cell r="I8">
            <v>10280.794021938984</v>
          </cell>
          <cell r="J8">
            <v>10271.946165101428</v>
          </cell>
        </row>
        <row r="9">
          <cell r="A9">
            <v>40025</v>
          </cell>
          <cell r="H9">
            <v>12074.780240188191</v>
          </cell>
          <cell r="I9">
            <v>10446.619994865641</v>
          </cell>
          <cell r="J9">
            <v>10355.998736633132</v>
          </cell>
        </row>
        <row r="10">
          <cell r="A10">
            <v>40056</v>
          </cell>
          <cell r="H10">
            <v>12630.927324501672</v>
          </cell>
          <cell r="I10">
            <v>10554.788485155455</v>
          </cell>
          <cell r="J10">
            <v>10425.161627164969</v>
          </cell>
        </row>
        <row r="11">
          <cell r="A11">
            <v>40086</v>
          </cell>
          <cell r="H11">
            <v>13183.112541785316</v>
          </cell>
          <cell r="I11">
            <v>10665.662922283822</v>
          </cell>
          <cell r="J11">
            <v>10508.956368722649</v>
          </cell>
        </row>
        <row r="12">
          <cell r="A12">
            <v>40117</v>
          </cell>
          <cell r="H12">
            <v>13969.790763897487</v>
          </cell>
          <cell r="I12">
            <v>10718.324810757182</v>
          </cell>
          <cell r="J12">
            <v>10584.049348657032</v>
          </cell>
        </row>
        <row r="13">
          <cell r="A13">
            <v>40147</v>
          </cell>
          <cell r="H13">
            <v>13846.477652593783</v>
          </cell>
          <cell r="I13">
            <v>10857.091315298316</v>
          </cell>
          <cell r="J13">
            <v>10719.796829980472</v>
          </cell>
        </row>
        <row r="14">
          <cell r="A14">
            <v>40178</v>
          </cell>
          <cell r="H14">
            <v>14702.983781106846</v>
          </cell>
          <cell r="I14">
            <v>10687.379880244509</v>
          </cell>
          <cell r="J14">
            <v>10568.901837683145</v>
          </cell>
        </row>
        <row r="15">
          <cell r="A15">
            <v>40209</v>
          </cell>
          <cell r="H15">
            <v>15369.320292187693</v>
          </cell>
          <cell r="I15">
            <v>10850.638672837153</v>
          </cell>
          <cell r="J15">
            <v>10709.096886058493</v>
          </cell>
        </row>
        <row r="16">
          <cell r="A16">
            <v>40237</v>
          </cell>
          <cell r="H16">
            <v>15493.623870248854</v>
          </cell>
          <cell r="I16">
            <v>10891.158492163166</v>
          </cell>
          <cell r="J16">
            <v>10728.111846642734</v>
          </cell>
        </row>
        <row r="17">
          <cell r="A17">
            <v>40268</v>
          </cell>
          <cell r="H17">
            <v>15694.688622013122</v>
          </cell>
          <cell r="I17">
            <v>10877.767524474946</v>
          </cell>
          <cell r="J17">
            <v>10731.65700878556</v>
          </cell>
        </row>
        <row r="18">
          <cell r="A18">
            <v>40298</v>
          </cell>
          <cell r="H18">
            <v>16612.356072799303</v>
          </cell>
          <cell r="I18">
            <v>10991.00099218051</v>
          </cell>
          <cell r="J18">
            <v>10796.307874771985</v>
          </cell>
        </row>
        <row r="19">
          <cell r="A19">
            <v>40329</v>
          </cell>
          <cell r="H19">
            <v>15743.716726507364</v>
          </cell>
          <cell r="I19">
            <v>11083.488867457178</v>
          </cell>
          <cell r="J19">
            <v>10917.230132589068</v>
          </cell>
        </row>
        <row r="20">
          <cell r="A20">
            <v>40359</v>
          </cell>
          <cell r="H20">
            <v>16401.881886839168</v>
          </cell>
          <cell r="I20">
            <v>11257.293914394948</v>
          </cell>
          <cell r="J20">
            <v>11039.763827743798</v>
          </cell>
        </row>
        <row r="21">
          <cell r="A21">
            <v>40390</v>
          </cell>
          <cell r="H21">
            <v>16700.259997523826</v>
          </cell>
          <cell r="I21">
            <v>11377.3963240753</v>
          </cell>
          <cell r="J21">
            <v>11134.451885703978</v>
          </cell>
        </row>
        <row r="22">
          <cell r="A22">
            <v>40421</v>
          </cell>
          <cell r="H22">
            <v>17346.787173455483</v>
          </cell>
          <cell r="I22">
            <v>11523.794986366198</v>
          </cell>
          <cell r="J22">
            <v>11151.533121483042</v>
          </cell>
        </row>
        <row r="23">
          <cell r="A23">
            <v>40451</v>
          </cell>
          <cell r="H23">
            <v>17748.669060294658</v>
          </cell>
          <cell r="I23">
            <v>11536.075822018087</v>
          </cell>
          <cell r="J23">
            <v>11109.055633262649</v>
          </cell>
          <cell r="T23">
            <v>2.8313849811769431E-2</v>
          </cell>
          <cell r="U23">
            <v>7.5065168539325766E-2</v>
          </cell>
          <cell r="V23">
            <v>3.872014735204421E-2</v>
          </cell>
        </row>
        <row r="24">
          <cell r="A24">
            <v>40482</v>
          </cell>
          <cell r="H24">
            <v>17738.269159341333</v>
          </cell>
          <cell r="I24">
            <v>11577.150707362262</v>
          </cell>
          <cell r="J24">
            <v>11217.85988230062</v>
          </cell>
          <cell r="T24">
            <v>7.3500464014898625E-2</v>
          </cell>
          <cell r="U24">
            <v>5.3400569261567332E-2</v>
          </cell>
          <cell r="V24">
            <v>3.7147554715385445E-2</v>
          </cell>
        </row>
        <row r="25">
          <cell r="A25">
            <v>40512</v>
          </cell>
          <cell r="H25">
            <v>18240.931038752005</v>
          </cell>
          <cell r="I25">
            <v>11510.612168434789</v>
          </cell>
          <cell r="J25">
            <v>11197.68468683327</v>
          </cell>
          <cell r="T25">
            <v>8.3450811765578337E-2</v>
          </cell>
          <cell r="U25">
            <v>4.4356484869636725E-2</v>
          </cell>
          <cell r="V25">
            <v>3.0547797531329968E-2</v>
          </cell>
        </row>
        <row r="26">
          <cell r="A26">
            <v>40543</v>
          </cell>
          <cell r="H26">
            <v>18634.393958152774</v>
          </cell>
          <cell r="I26">
            <v>11386.485530122744</v>
          </cell>
          <cell r="J26">
            <v>11136.127780535129</v>
          </cell>
          <cell r="T26">
            <v>0.10785869781632851</v>
          </cell>
          <cell r="U26">
            <v>3.8395927286586362E-2</v>
          </cell>
          <cell r="V26">
            <v>3.0070334899496398E-2</v>
          </cell>
        </row>
        <row r="27">
          <cell r="A27">
            <v>40574</v>
          </cell>
          <cell r="H27">
            <v>19803.639965333656</v>
          </cell>
          <cell r="I27">
            <v>11399.737731306423</v>
          </cell>
          <cell r="J27">
            <v>11141.864497457154</v>
          </cell>
          <cell r="T27">
            <v>0.14818889405776114</v>
          </cell>
          <cell r="U27">
            <v>4.3429645204489553E-2</v>
          </cell>
          <cell r="V27">
            <v>3.4472936707435453E-2</v>
          </cell>
        </row>
        <row r="28">
          <cell r="A28">
            <v>40602</v>
          </cell>
          <cell r="H28">
            <v>19692.707688498198</v>
          </cell>
          <cell r="I28">
            <v>11428.254247989626</v>
          </cell>
          <cell r="J28">
            <v>11169.83904963872</v>
          </cell>
        </row>
        <row r="29">
          <cell r="A29">
            <v>40633</v>
          </cell>
          <cell r="H29">
            <v>19718.459824192145</v>
          </cell>
          <cell r="I29">
            <v>11434.568123946248</v>
          </cell>
          <cell r="J29">
            <v>11200.972019002073</v>
          </cell>
        </row>
        <row r="30">
          <cell r="A30">
            <v>40663</v>
          </cell>
          <cell r="H30">
            <v>19808.344682431591</v>
          </cell>
          <cell r="I30">
            <v>11579.717887696275</v>
          </cell>
          <cell r="J30">
            <v>11323.892459117838</v>
          </cell>
        </row>
        <row r="31">
          <cell r="A31">
            <v>40694</v>
          </cell>
          <cell r="H31">
            <v>19719.202674260239</v>
          </cell>
          <cell r="I31">
            <v>11730.83461114157</v>
          </cell>
          <cell r="J31">
            <v>11445.523749363485</v>
          </cell>
        </row>
        <row r="32">
          <cell r="A32">
            <v>40724</v>
          </cell>
          <cell r="H32">
            <v>19445.833849201434</v>
          </cell>
          <cell r="I32">
            <v>11696.48990126764</v>
          </cell>
          <cell r="J32">
            <v>11456.223693285465</v>
          </cell>
        </row>
        <row r="33">
          <cell r="A33">
            <v>40755</v>
          </cell>
          <cell r="H33">
            <v>19593.41339606289</v>
          </cell>
          <cell r="I33">
            <v>11882.090101091408</v>
          </cell>
          <cell r="J33">
            <v>11562.707472557226</v>
          </cell>
        </row>
        <row r="34">
          <cell r="A34">
            <v>40786</v>
          </cell>
          <cell r="H34">
            <v>19184.350625232135</v>
          </cell>
          <cell r="I34">
            <v>12055.686998272367</v>
          </cell>
          <cell r="J34">
            <v>11706.705513049425</v>
          </cell>
        </row>
        <row r="35">
          <cell r="A35">
            <v>40816</v>
          </cell>
          <cell r="H35">
            <v>18818.373158350867</v>
          </cell>
          <cell r="I35">
            <v>12143.387429142365</v>
          </cell>
          <cell r="J35">
            <v>11726.687336036255</v>
          </cell>
        </row>
        <row r="36">
          <cell r="A36">
            <v>40847</v>
          </cell>
          <cell r="H36">
            <v>18458.833725393088</v>
          </cell>
          <cell r="I36">
            <v>12156.43148056923</v>
          </cell>
          <cell r="J36">
            <v>11726.365048568727</v>
          </cell>
        </row>
        <row r="37">
          <cell r="A37">
            <v>40877</v>
          </cell>
          <cell r="H37">
            <v>18362.015599851424</v>
          </cell>
          <cell r="I37">
            <v>12145.885226224103</v>
          </cell>
          <cell r="J37">
            <v>11747.700478919181</v>
          </cell>
        </row>
        <row r="38">
          <cell r="A38">
            <v>40908</v>
          </cell>
          <cell r="H38">
            <v>19320.292187693445</v>
          </cell>
          <cell r="I38">
            <v>12279.378603592673</v>
          </cell>
          <cell r="J38">
            <v>11830.077155619731</v>
          </cell>
        </row>
        <row r="39">
          <cell r="A39">
            <v>40939</v>
          </cell>
          <cell r="H39">
            <v>19720.193141017699</v>
          </cell>
          <cell r="I39">
            <v>12387.200177621135</v>
          </cell>
          <cell r="J39">
            <v>11878.29136076215</v>
          </cell>
        </row>
        <row r="40">
          <cell r="A40">
            <v>40968</v>
          </cell>
          <cell r="H40">
            <v>20098.056208988477</v>
          </cell>
          <cell r="I40">
            <v>12384.355464278042</v>
          </cell>
          <cell r="J40">
            <v>11889.249134658154</v>
          </cell>
        </row>
        <row r="41">
          <cell r="A41">
            <v>40999</v>
          </cell>
          <cell r="H41">
            <v>20806.982790640082</v>
          </cell>
          <cell r="I41">
            <v>12316.498643557428</v>
          </cell>
          <cell r="J41">
            <v>11896.984033878862</v>
          </cell>
        </row>
        <row r="42">
          <cell r="A42">
            <v>41029</v>
          </cell>
          <cell r="H42">
            <v>20807.230407329447</v>
          </cell>
          <cell r="I42">
            <v>12453.044884025903</v>
          </cell>
          <cell r="J42">
            <v>11974.139653605434</v>
          </cell>
        </row>
        <row r="43">
          <cell r="A43">
            <v>41060</v>
          </cell>
          <cell r="H43">
            <v>20884.734431100649</v>
          </cell>
          <cell r="I43">
            <v>12565.723285713304</v>
          </cell>
          <cell r="J43">
            <v>12012.040659786908</v>
          </cell>
        </row>
        <row r="44">
          <cell r="A44">
            <v>41090</v>
          </cell>
          <cell r="H44">
            <v>21055.837563451765</v>
          </cell>
          <cell r="I44">
            <v>12570.649496624515</v>
          </cell>
          <cell r="J44">
            <v>12025.963478384185</v>
          </cell>
        </row>
        <row r="45">
          <cell r="A45">
            <v>41121</v>
          </cell>
          <cell r="H45">
            <v>22013.866534604425</v>
          </cell>
          <cell r="I45">
            <v>12744.038244048663</v>
          </cell>
          <cell r="J45">
            <v>12122.585261149541</v>
          </cell>
        </row>
        <row r="46">
          <cell r="A46">
            <v>41152</v>
          </cell>
          <cell r="H46">
            <v>22233.007304692328</v>
          </cell>
          <cell r="I46">
            <v>12752.364234321132</v>
          </cell>
          <cell r="J46">
            <v>12136.250249772793</v>
          </cell>
        </row>
        <row r="47">
          <cell r="A47">
            <v>41182</v>
          </cell>
          <cell r="H47">
            <v>23212.331311130361</v>
          </cell>
          <cell r="I47">
            <v>12769.918197145587</v>
          </cell>
          <cell r="J47">
            <v>12161.453129733603</v>
          </cell>
        </row>
        <row r="48">
          <cell r="A48">
            <v>41213</v>
          </cell>
          <cell r="H48">
            <v>23455.243283397296</v>
          </cell>
          <cell r="I48">
            <v>12795.034934467532</v>
          </cell>
          <cell r="J48">
            <v>12141.084561785736</v>
          </cell>
        </row>
        <row r="49">
          <cell r="A49">
            <v>41243</v>
          </cell>
          <cell r="H49">
            <v>24135.941562461299</v>
          </cell>
          <cell r="I49">
            <v>12815.22546087827</v>
          </cell>
          <cell r="J49">
            <v>12120.200333889821</v>
          </cell>
        </row>
        <row r="50">
          <cell r="A50">
            <v>41274</v>
          </cell>
          <cell r="H50">
            <v>25521.852172836439</v>
          </cell>
          <cell r="I50">
            <v>12796.977665531111</v>
          </cell>
          <cell r="J50">
            <v>12136.76590972084</v>
          </cell>
        </row>
        <row r="51">
          <cell r="A51">
            <v>41305</v>
          </cell>
          <cell r="H51">
            <v>27756.840411043693</v>
          </cell>
          <cell r="I51">
            <v>12707.473270102078</v>
          </cell>
          <cell r="J51">
            <v>12076.046950838276</v>
          </cell>
        </row>
        <row r="52">
          <cell r="A52">
            <v>41333</v>
          </cell>
          <cell r="H52">
            <v>28436.795840039606</v>
          </cell>
          <cell r="I52">
            <v>12771.16709568646</v>
          </cell>
          <cell r="J52">
            <v>12116.977459214526</v>
          </cell>
        </row>
        <row r="53">
          <cell r="A53">
            <v>41364</v>
          </cell>
          <cell r="H53">
            <v>28727.250216664594</v>
          </cell>
          <cell r="I53">
            <v>12781.366433770234</v>
          </cell>
          <cell r="J53">
            <v>12131.09365029232</v>
          </cell>
        </row>
        <row r="54">
          <cell r="A54">
            <v>41394</v>
          </cell>
          <cell r="H54">
            <v>29152.655688993429</v>
          </cell>
          <cell r="I54">
            <v>12910.69681600257</v>
          </cell>
          <cell r="J54">
            <v>12195.615601291733</v>
          </cell>
        </row>
        <row r="55">
          <cell r="A55">
            <v>41425</v>
          </cell>
          <cell r="H55">
            <v>29885.353472824059</v>
          </cell>
          <cell r="I55">
            <v>12680.344418464287</v>
          </cell>
          <cell r="J55">
            <v>12008.624412631094</v>
          </cell>
        </row>
        <row r="56">
          <cell r="A56">
            <v>41455</v>
          </cell>
          <cell r="H56">
            <v>28999.380958276579</v>
          </cell>
          <cell r="I56">
            <v>12484.197964295394</v>
          </cell>
          <cell r="J56">
            <v>11893.116584268508</v>
          </cell>
        </row>
        <row r="57">
          <cell r="A57">
            <v>41486</v>
          </cell>
          <cell r="H57">
            <v>28841.401510461801</v>
          </cell>
          <cell r="I57">
            <v>12501.266244353954</v>
          </cell>
          <cell r="J57">
            <v>11882.416640346528</v>
          </cell>
        </row>
        <row r="58">
          <cell r="A58">
            <v>41517</v>
          </cell>
          <cell r="H58">
            <v>28959.019437910112</v>
          </cell>
          <cell r="I58">
            <v>12437.36426901276</v>
          </cell>
          <cell r="J58">
            <v>11848.447541268915</v>
          </cell>
        </row>
        <row r="59">
          <cell r="A59">
            <v>41547</v>
          </cell>
          <cell r="H59">
            <v>29383.434443481485</v>
          </cell>
          <cell r="I59">
            <v>12555.107648115913</v>
          </cell>
          <cell r="J59">
            <v>12015.263534462203</v>
          </cell>
        </row>
        <row r="60">
          <cell r="A60">
            <v>41578</v>
          </cell>
          <cell r="H60">
            <v>29960.876563080346</v>
          </cell>
          <cell r="I60">
            <v>12656.615346187753</v>
          </cell>
          <cell r="J60">
            <v>12097.124551214707</v>
          </cell>
        </row>
        <row r="61">
          <cell r="A61">
            <v>41608</v>
          </cell>
          <cell r="H61">
            <v>30215.921753126157</v>
          </cell>
          <cell r="I61">
            <v>12609.226584886954</v>
          </cell>
          <cell r="J61">
            <v>12021.838198799805</v>
          </cell>
        </row>
        <row r="62">
          <cell r="A62">
            <v>41639</v>
          </cell>
          <cell r="H62">
            <v>30363.253683298251</v>
          </cell>
          <cell r="I62">
            <v>12537.969984805082</v>
          </cell>
          <cell r="J62">
            <v>11965.115604514607</v>
          </cell>
        </row>
        <row r="63">
          <cell r="A63">
            <v>41670</v>
          </cell>
          <cell r="H63">
            <v>31097.189550575709</v>
          </cell>
          <cell r="I63">
            <v>12723.223268367496</v>
          </cell>
          <cell r="J63">
            <v>12152.171250668751</v>
          </cell>
        </row>
        <row r="64">
          <cell r="A64">
            <v>41698</v>
          </cell>
          <cell r="H64">
            <v>31276.21641698651</v>
          </cell>
          <cell r="I64">
            <v>12790.871939331299</v>
          </cell>
          <cell r="J64">
            <v>12194.004163954085</v>
          </cell>
        </row>
        <row r="65">
          <cell r="A65">
            <v>41729</v>
          </cell>
          <cell r="H65">
            <v>31311.130370186951</v>
          </cell>
          <cell r="I65">
            <v>12769.085598118339</v>
          </cell>
          <cell r="J65">
            <v>12154.749550408987</v>
          </cell>
        </row>
        <row r="66">
          <cell r="A66">
            <v>41759</v>
          </cell>
          <cell r="H66">
            <v>31542.404358053736</v>
          </cell>
          <cell r="I66">
            <v>12876.837788894531</v>
          </cell>
          <cell r="J66">
            <v>12267.16341908329</v>
          </cell>
        </row>
        <row r="67">
          <cell r="A67">
            <v>41790</v>
          </cell>
          <cell r="H67">
            <v>31939.086294416251</v>
          </cell>
          <cell r="I67">
            <v>13023.444600942237</v>
          </cell>
          <cell r="J67">
            <v>12414.771079211816</v>
          </cell>
        </row>
        <row r="68">
          <cell r="A68">
            <v>41820</v>
          </cell>
          <cell r="H68">
            <v>32155.998514299874</v>
          </cell>
          <cell r="I68">
            <v>13030.174776412483</v>
          </cell>
          <cell r="J68">
            <v>12447.322113432301</v>
          </cell>
        </row>
        <row r="69">
          <cell r="A69">
            <v>41851</v>
          </cell>
          <cell r="H69">
            <v>32322.396929553059</v>
          </cell>
          <cell r="I69">
            <v>12997.495264593046</v>
          </cell>
          <cell r="J69">
            <v>12374.291773290108</v>
          </cell>
        </row>
        <row r="70">
          <cell r="A70">
            <v>41882</v>
          </cell>
          <cell r="H70">
            <v>32508.109446576706</v>
          </cell>
          <cell r="I70">
            <v>13140.979830288579</v>
          </cell>
          <cell r="J70">
            <v>12490.186346613731</v>
          </cell>
        </row>
        <row r="71">
          <cell r="A71">
            <v>41912</v>
          </cell>
          <cell r="H71">
            <v>32595.022904543777</v>
          </cell>
          <cell r="I71">
            <v>13051.75296786863</v>
          </cell>
          <cell r="J71">
            <v>12470.011151146382</v>
          </cell>
        </row>
        <row r="72">
          <cell r="A72">
            <v>41943</v>
          </cell>
          <cell r="H72">
            <v>32610.62275597376</v>
          </cell>
          <cell r="I72">
            <v>13180.042601316907</v>
          </cell>
          <cell r="J72">
            <v>12590.740036482948</v>
          </cell>
        </row>
        <row r="73">
          <cell r="A73">
            <v>41973</v>
          </cell>
          <cell r="H73">
            <v>33231.645412900834</v>
          </cell>
          <cell r="I73">
            <v>13273.571225377631</v>
          </cell>
          <cell r="J73">
            <v>12673.181170677004</v>
          </cell>
        </row>
        <row r="74">
          <cell r="A74">
            <v>42004</v>
          </cell>
          <cell r="H74">
            <v>33466.881267797449</v>
          </cell>
          <cell r="I74">
            <v>13285.990827534062</v>
          </cell>
          <cell r="J74">
            <v>12692.776248702799</v>
          </cell>
        </row>
        <row r="75">
          <cell r="A75">
            <v>42035</v>
          </cell>
          <cell r="H75">
            <v>33461.681317320792</v>
          </cell>
          <cell r="I75">
            <v>13564.564585400389</v>
          </cell>
          <cell r="J75">
            <v>12800.484720351171</v>
          </cell>
        </row>
        <row r="76">
          <cell r="A76">
            <v>42063</v>
          </cell>
          <cell r="H76">
            <v>33748.17382691594</v>
          </cell>
          <cell r="I76">
            <v>13437.038167727087</v>
          </cell>
          <cell r="J76">
            <v>12779.664949948763</v>
          </cell>
        </row>
        <row r="77">
          <cell r="A77">
            <v>42094</v>
          </cell>
          <cell r="H77">
            <v>33943.048161446088</v>
          </cell>
          <cell r="I77">
            <v>13499.413711518326</v>
          </cell>
          <cell r="J77">
            <v>12826.976750182101</v>
          </cell>
        </row>
        <row r="78">
          <cell r="A78">
            <v>42124</v>
          </cell>
          <cell r="H78">
            <v>33976.724031199708</v>
          </cell>
          <cell r="I78">
            <v>13450.98420143347</v>
          </cell>
          <cell r="J78">
            <v>12832.326722143091</v>
          </cell>
        </row>
        <row r="79">
          <cell r="A79">
            <v>42155</v>
          </cell>
          <cell r="H79">
            <v>34048.285254426155</v>
          </cell>
          <cell r="I79">
            <v>13418.582222623114</v>
          </cell>
          <cell r="J79">
            <v>12829.361677441819</v>
          </cell>
        </row>
        <row r="80">
          <cell r="A80">
            <v>42185</v>
          </cell>
          <cell r="H80">
            <v>34264.702240931045</v>
          </cell>
          <cell r="I80">
            <v>13272.252943584488</v>
          </cell>
          <cell r="J80">
            <v>12731.515202299852</v>
          </cell>
        </row>
        <row r="81">
          <cell r="A81">
            <v>42216</v>
          </cell>
          <cell r="H81">
            <v>34411.043704345677</v>
          </cell>
          <cell r="I81">
            <v>13364.532669104341</v>
          </cell>
          <cell r="J81">
            <v>12811.764781714708</v>
          </cell>
        </row>
        <row r="82">
          <cell r="A82">
            <v>42247</v>
          </cell>
          <cell r="H82">
            <v>34416.491271511703</v>
          </cell>
          <cell r="I82">
            <v>13345.313508225394</v>
          </cell>
          <cell r="J82">
            <v>12822.5936406237</v>
          </cell>
        </row>
        <row r="83">
          <cell r="A83">
            <v>42277</v>
          </cell>
          <cell r="H83">
            <v>34479.881143989107</v>
          </cell>
          <cell r="I83">
            <v>13435.5811194294</v>
          </cell>
          <cell r="J83">
            <v>12897.557705571069</v>
          </cell>
        </row>
        <row r="84">
          <cell r="A84">
            <v>42308</v>
          </cell>
          <cell r="H84">
            <v>34642.565308901823</v>
          </cell>
          <cell r="I84">
            <v>13437.870766754328</v>
          </cell>
          <cell r="J84">
            <v>12906.066094713848</v>
          </cell>
        </row>
        <row r="85">
          <cell r="A85">
            <v>42338</v>
          </cell>
          <cell r="H85">
            <v>34741.364367958406</v>
          </cell>
          <cell r="I85">
            <v>13402.346541591798</v>
          </cell>
          <cell r="J85">
            <v>12888.53365648024</v>
          </cell>
        </row>
        <row r="86">
          <cell r="A86">
            <v>42369</v>
          </cell>
          <cell r="H86">
            <v>34762.659403243779</v>
          </cell>
          <cell r="I86">
            <v>13359.051392174964</v>
          </cell>
          <cell r="J86">
            <v>12884.343919402358</v>
          </cell>
        </row>
        <row r="87">
          <cell r="A87">
            <v>42400</v>
          </cell>
          <cell r="H87">
            <v>34599.975238331062</v>
          </cell>
          <cell r="I87">
            <v>13542.847627439696</v>
          </cell>
          <cell r="J87">
            <v>13051.546657556681</v>
          </cell>
        </row>
        <row r="88">
          <cell r="A88">
            <v>42429</v>
          </cell>
          <cell r="H88">
            <v>34330.56828030209</v>
          </cell>
          <cell r="I88">
            <v>13638.94343183443</v>
          </cell>
          <cell r="J88">
            <v>13100.276522647147</v>
          </cell>
        </row>
        <row r="89">
          <cell r="A89">
            <v>42460</v>
          </cell>
          <cell r="H89">
            <v>34411.538937724399</v>
          </cell>
          <cell r="I89">
            <v>13764.041435678264</v>
          </cell>
          <cell r="J89">
            <v>13139.015476244198</v>
          </cell>
        </row>
        <row r="90">
          <cell r="A90">
            <v>42490</v>
          </cell>
          <cell r="H90">
            <v>34572.24216912219</v>
          </cell>
          <cell r="I90">
            <v>13816.911473908436</v>
          </cell>
          <cell r="J90">
            <v>13160.286449101148</v>
          </cell>
        </row>
        <row r="91">
          <cell r="A91">
            <v>42521</v>
          </cell>
          <cell r="H91">
            <v>34642.565308901809</v>
          </cell>
          <cell r="I91">
            <v>13820.450019774235</v>
          </cell>
          <cell r="J91">
            <v>13177.303227386705</v>
          </cell>
        </row>
        <row r="92">
          <cell r="A92">
            <v>42551</v>
          </cell>
          <cell r="H92">
            <v>34746.069085056326</v>
          </cell>
          <cell r="I92">
            <v>14068.772679650594</v>
          </cell>
          <cell r="J92">
            <v>13284.367124100016</v>
          </cell>
        </row>
        <row r="93">
          <cell r="A93">
            <v>42582</v>
          </cell>
          <cell r="H93">
            <v>34897.858115636984</v>
          </cell>
          <cell r="I93">
            <v>14157.722009061461</v>
          </cell>
          <cell r="J93">
            <v>13311.568186359509</v>
          </cell>
        </row>
        <row r="94">
          <cell r="A94">
            <v>42613</v>
          </cell>
          <cell r="H94">
            <v>35008.790392472445</v>
          </cell>
          <cell r="I94">
            <v>14141.555711282421</v>
          </cell>
          <cell r="J94">
            <v>13326.909069813915</v>
          </cell>
        </row>
        <row r="95">
          <cell r="A95">
            <v>42643</v>
          </cell>
          <cell r="H95">
            <v>35792.249597622875</v>
          </cell>
          <cell r="I95">
            <v>14133.229721009951</v>
          </cell>
          <cell r="J95">
            <v>13363.585383618774</v>
          </cell>
        </row>
        <row r="96">
          <cell r="A96">
            <v>42674</v>
          </cell>
          <cell r="H96">
            <v>35947.257645165271</v>
          </cell>
          <cell r="I96">
            <v>14025.130613972407</v>
          </cell>
          <cell r="J96">
            <v>13328.456049658056</v>
          </cell>
        </row>
        <row r="97">
          <cell r="A97">
            <v>42704</v>
          </cell>
          <cell r="H97">
            <v>36105.484709669421</v>
          </cell>
          <cell r="I97">
            <v>13693.409284866824</v>
          </cell>
          <cell r="J97">
            <v>13100.14760766013</v>
          </cell>
        </row>
        <row r="98">
          <cell r="A98">
            <v>42735</v>
          </cell>
          <cell r="H98">
            <v>36181.255416615066</v>
          </cell>
          <cell r="I98">
            <v>13712.697828998042</v>
          </cell>
          <cell r="J98">
            <v>13099.954235179612</v>
          </cell>
        </row>
        <row r="99">
          <cell r="A99">
            <v>42766</v>
          </cell>
          <cell r="H99">
            <v>36414.510337996762</v>
          </cell>
          <cell r="I99">
            <v>13739.618530879021</v>
          </cell>
          <cell r="J99">
            <v>13095.506668127704</v>
          </cell>
        </row>
        <row r="100">
          <cell r="A100">
            <v>42794</v>
          </cell>
          <cell r="H100">
            <v>36666.33651108083</v>
          </cell>
          <cell r="I100">
            <v>13831.967639651146</v>
          </cell>
          <cell r="J100">
            <v>13158.159351815446</v>
          </cell>
        </row>
        <row r="101">
          <cell r="A101">
            <v>42825</v>
          </cell>
          <cell r="H101">
            <v>37174.198340968163</v>
          </cell>
          <cell r="I101">
            <v>13824.682398162737</v>
          </cell>
          <cell r="J101">
            <v>13161.89788643879</v>
          </cell>
        </row>
        <row r="102">
          <cell r="A102">
            <v>42855</v>
          </cell>
          <cell r="H102">
            <v>38411.538937724377</v>
          </cell>
          <cell r="I102">
            <v>13931.393840154869</v>
          </cell>
          <cell r="J102">
            <v>13247.755267788658</v>
          </cell>
        </row>
        <row r="103">
          <cell r="A103">
            <v>42886</v>
          </cell>
          <cell r="H103">
            <v>38799.059056580387</v>
          </cell>
          <cell r="I103">
            <v>14038.590964912893</v>
          </cell>
          <cell r="J103">
            <v>13330.003029502197</v>
          </cell>
        </row>
        <row r="104">
          <cell r="A104">
            <v>42916</v>
          </cell>
          <cell r="H104">
            <v>39206.140893896219</v>
          </cell>
          <cell r="I104">
            <v>14024.506164701968</v>
          </cell>
          <cell r="J104">
            <v>13276.438852398785</v>
          </cell>
        </row>
        <row r="105">
          <cell r="A105">
            <v>42947</v>
          </cell>
          <cell r="H105">
            <v>39409.434195864771</v>
          </cell>
          <cell r="I105">
            <v>14084.869594177362</v>
          </cell>
          <cell r="J105">
            <v>13336.448778852788</v>
          </cell>
        </row>
        <row r="106">
          <cell r="A106">
            <v>42978</v>
          </cell>
          <cell r="H106">
            <v>40016.095084808687</v>
          </cell>
          <cell r="I106">
            <v>14211.147113309797</v>
          </cell>
          <cell r="J106">
            <v>13433.908509033718</v>
          </cell>
        </row>
        <row r="107">
          <cell r="A107">
            <v>43008</v>
          </cell>
          <cell r="H107">
            <v>40289.711526556872</v>
          </cell>
          <cell r="I107">
            <v>14143.498442345994</v>
          </cell>
          <cell r="J107">
            <v>13403.806859566457</v>
          </cell>
        </row>
        <row r="108">
          <cell r="A108">
            <v>43039</v>
          </cell>
          <cell r="H108">
            <v>40810.697040980544</v>
          </cell>
          <cell r="I108">
            <v>14151.685666113921</v>
          </cell>
          <cell r="J108">
            <v>13399.617122488571</v>
          </cell>
        </row>
        <row r="109">
          <cell r="A109">
            <v>43069</v>
          </cell>
          <cell r="H109">
            <v>41302.959019437891</v>
          </cell>
          <cell r="I109">
            <v>14133.507254019032</v>
          </cell>
          <cell r="J109">
            <v>13380.279874436799</v>
          </cell>
        </row>
        <row r="110">
          <cell r="A110">
            <v>43100</v>
          </cell>
          <cell r="H110">
            <v>41951.962362263199</v>
          </cell>
          <cell r="I110">
            <v>14198.380594892013</v>
          </cell>
          <cell r="J110">
            <v>13423.982055033804</v>
          </cell>
        </row>
        <row r="111">
          <cell r="A111">
            <v>43131</v>
          </cell>
          <cell r="H111">
            <v>43048.161446081453</v>
          </cell>
          <cell r="I111">
            <v>14034.844269290286</v>
          </cell>
          <cell r="J111">
            <v>13266.641313385882</v>
          </cell>
        </row>
        <row r="112">
          <cell r="A112">
            <v>43159</v>
          </cell>
          <cell r="H112">
            <v>43612.479881143969</v>
          </cell>
          <cell r="I112">
            <v>13901.836574687612</v>
          </cell>
          <cell r="J112">
            <v>13179.623697152909</v>
          </cell>
        </row>
        <row r="113">
          <cell r="A113">
            <v>43190</v>
          </cell>
          <cell r="H113">
            <v>44325.120713136042</v>
          </cell>
          <cell r="I113">
            <v>13990.994053855289</v>
          </cell>
          <cell r="J113">
            <v>13263.805183671624</v>
          </cell>
        </row>
        <row r="114">
          <cell r="A114">
            <v>43220</v>
          </cell>
          <cell r="H114">
            <v>44485.081094465742</v>
          </cell>
          <cell r="I114">
            <v>13886.919175449439</v>
          </cell>
          <cell r="J114">
            <v>13197.156135386515</v>
          </cell>
        </row>
        <row r="115">
          <cell r="A115">
            <v>43251</v>
          </cell>
          <cell r="H115">
            <v>44732.450167141244</v>
          </cell>
          <cell r="I115">
            <v>13985.998459691809</v>
          </cell>
          <cell r="J115">
            <v>13289.394808593466</v>
          </cell>
        </row>
        <row r="116">
          <cell r="A116">
            <v>43281</v>
          </cell>
          <cell r="H116">
            <v>44961.000371425005</v>
          </cell>
          <cell r="I116">
            <v>13968.791413128709</v>
          </cell>
          <cell r="J116">
            <v>13295.840557944057</v>
          </cell>
        </row>
        <row r="117">
          <cell r="A117">
            <v>43312</v>
          </cell>
          <cell r="H117">
            <v>46247.369072675472</v>
          </cell>
          <cell r="I117">
            <v>13972.121809237695</v>
          </cell>
          <cell r="J117">
            <v>13281.78882435977</v>
          </cell>
        </row>
        <row r="118">
          <cell r="A118">
            <v>43343</v>
          </cell>
          <cell r="H118">
            <v>46507.118979819214</v>
          </cell>
          <cell r="I118">
            <v>14062.042504180352</v>
          </cell>
          <cell r="J118">
            <v>13362.231776255143</v>
          </cell>
        </row>
        <row r="119">
          <cell r="A119">
            <v>43373</v>
          </cell>
          <cell r="H119">
            <v>46649.498576204016</v>
          </cell>
          <cell r="I119">
            <v>13971.497359967261</v>
          </cell>
          <cell r="J119">
            <v>13280.177387022122</v>
          </cell>
        </row>
        <row r="120">
          <cell r="A120">
            <v>43404</v>
          </cell>
          <cell r="H120">
            <v>47050.637612975086</v>
          </cell>
          <cell r="I120">
            <v>13861.10860560479</v>
          </cell>
          <cell r="J120">
            <v>13196.447102957947</v>
          </cell>
        </row>
        <row r="121">
          <cell r="A121">
            <v>43434</v>
          </cell>
          <cell r="H121">
            <v>46931.533985390583</v>
          </cell>
          <cell r="I121">
            <v>13943.813442311306</v>
          </cell>
          <cell r="J121">
            <v>13315.371178476349</v>
          </cell>
        </row>
        <row r="122">
          <cell r="A122">
            <v>43465</v>
          </cell>
          <cell r="H122">
            <v>46684.164912715089</v>
          </cell>
          <cell r="I122">
            <v>14199.976409694238</v>
          </cell>
          <cell r="J122">
            <v>13556.828949149478</v>
          </cell>
        </row>
        <row r="123">
          <cell r="A123">
            <v>43496</v>
          </cell>
          <cell r="H123">
            <v>46958.028971152627</v>
          </cell>
          <cell r="I123">
            <v>14350.815600130454</v>
          </cell>
          <cell r="J123">
            <v>13664.279590823826</v>
          </cell>
        </row>
        <row r="124">
          <cell r="A124">
            <v>43524</v>
          </cell>
          <cell r="H124">
            <v>47225.454995666689</v>
          </cell>
          <cell r="I124">
            <v>14342.489609857985</v>
          </cell>
          <cell r="J124">
            <v>13651.903752070692</v>
          </cell>
        </row>
        <row r="125">
          <cell r="A125">
            <v>43555</v>
          </cell>
          <cell r="H125">
            <v>47501.547604308515</v>
          </cell>
          <cell r="I125">
            <v>14617.871738119866</v>
          </cell>
          <cell r="J125">
            <v>13850.626204549408</v>
          </cell>
        </row>
        <row r="126">
          <cell r="A126">
            <v>43585</v>
          </cell>
          <cell r="H126">
            <v>48074.53262349881</v>
          </cell>
          <cell r="I126">
            <v>14621.618433742478</v>
          </cell>
          <cell r="J126">
            <v>13842.440102874158</v>
          </cell>
        </row>
        <row r="127">
          <cell r="A127">
            <v>43616</v>
          </cell>
          <cell r="H127">
            <v>49243.035780611601</v>
          </cell>
          <cell r="I127">
            <v>14881.181180486672</v>
          </cell>
          <cell r="J127">
            <v>14021.374104846554</v>
          </cell>
        </row>
        <row r="128">
          <cell r="A128">
            <v>43646</v>
          </cell>
          <cell r="H128">
            <v>49439.891048656667</v>
          </cell>
          <cell r="I128">
            <v>15068.030278851309</v>
          </cell>
          <cell r="J128">
            <v>14122.2500821833</v>
          </cell>
        </row>
        <row r="129">
          <cell r="A129">
            <v>43677</v>
          </cell>
          <cell r="H129">
            <v>49473.81</v>
          </cell>
          <cell r="I129">
            <v>15101.195473436637</v>
          </cell>
          <cell r="J129">
            <v>14179.294963936027</v>
          </cell>
        </row>
        <row r="130">
          <cell r="A130">
            <v>43708</v>
          </cell>
          <cell r="H130">
            <v>49614.1</v>
          </cell>
          <cell r="I130">
            <v>15492.517016242637</v>
          </cell>
          <cell r="J130">
            <v>14305.889481181628</v>
          </cell>
        </row>
        <row r="131">
          <cell r="A131">
            <v>43738</v>
          </cell>
          <cell r="H131">
            <v>49624.05</v>
          </cell>
          <cell r="I131">
            <v>15410.020329292933</v>
          </cell>
          <cell r="J131">
            <v>14316.009307662056</v>
          </cell>
        </row>
        <row r="132">
          <cell r="A132">
            <v>43769</v>
          </cell>
          <cell r="H132">
            <v>49976</v>
          </cell>
          <cell r="I132">
            <v>15456.437725061942</v>
          </cell>
          <cell r="J132">
            <v>14366.543982570689</v>
          </cell>
        </row>
        <row r="133">
          <cell r="A133">
            <v>43799</v>
          </cell>
          <cell r="H133">
            <v>50244</v>
          </cell>
          <cell r="I133">
            <v>15448.528034303097</v>
          </cell>
          <cell r="J133">
            <v>14378.146331401751</v>
          </cell>
        </row>
        <row r="134">
          <cell r="A134">
            <v>43830</v>
          </cell>
          <cell r="H134">
            <v>50470</v>
          </cell>
          <cell r="I134">
            <v>15437.773630201158</v>
          </cell>
          <cell r="J134">
            <v>14417.981062388406</v>
          </cell>
        </row>
        <row r="135">
          <cell r="A135">
            <v>43861</v>
          </cell>
          <cell r="H135">
            <v>51791</v>
          </cell>
          <cell r="I135">
            <v>15734.872716423728</v>
          </cell>
          <cell r="J135">
            <v>14518.728124738138</v>
          </cell>
        </row>
        <row r="136">
          <cell r="A136">
            <v>43890</v>
          </cell>
          <cell r="H136">
            <v>52008</v>
          </cell>
          <cell r="I136">
            <v>16018.09515219218</v>
          </cell>
          <cell r="J136">
            <v>14669.236372074434</v>
          </cell>
        </row>
        <row r="137">
          <cell r="A137">
            <v>43921</v>
          </cell>
          <cell r="H137">
            <v>46934</v>
          </cell>
          <cell r="I137">
            <v>15923.803312356482</v>
          </cell>
          <cell r="J137">
            <v>14824.450016436658</v>
          </cell>
        </row>
        <row r="138">
          <cell r="A138">
            <v>43951</v>
          </cell>
          <cell r="H138">
            <v>48254</v>
          </cell>
          <cell r="I138">
            <v>16206.886981620391</v>
          </cell>
          <cell r="J138">
            <v>14918.557956955281</v>
          </cell>
        </row>
        <row r="139">
          <cell r="A139">
            <v>43982</v>
          </cell>
          <cell r="H139">
            <v>49506</v>
          </cell>
          <cell r="I139">
            <v>16282.306576838497</v>
          </cell>
          <cell r="J139">
            <v>14936.799427617452</v>
          </cell>
        </row>
        <row r="140">
          <cell r="A140">
            <v>44012</v>
          </cell>
          <cell r="H140">
            <v>50151</v>
          </cell>
          <cell r="I140">
            <v>16384.924406946669</v>
          </cell>
          <cell r="J140">
            <v>14923.134438994201</v>
          </cell>
        </row>
        <row r="141">
          <cell r="A141">
            <v>44043</v>
          </cell>
          <cell r="H141">
            <v>50620</v>
          </cell>
          <cell r="I141">
            <v>16629.639137704959</v>
          </cell>
          <cell r="J141">
            <v>14949.75538381214</v>
          </cell>
        </row>
        <row r="142">
          <cell r="A142">
            <v>44074</v>
          </cell>
          <cell r="H142">
            <v>50806</v>
          </cell>
          <cell r="I142">
            <v>16495.382544561409</v>
          </cell>
          <cell r="J142">
            <v>14955.621015721177</v>
          </cell>
        </row>
        <row r="143">
          <cell r="A143">
            <v>44104</v>
          </cell>
          <cell r="H143">
            <v>51044</v>
          </cell>
          <cell r="I143">
            <v>16486.362721766236</v>
          </cell>
          <cell r="J143">
            <v>14939.635557331712</v>
          </cell>
        </row>
        <row r="144">
          <cell r="A144">
            <v>44135</v>
          </cell>
          <cell r="H144">
            <v>51310</v>
          </cell>
        </row>
        <row r="145">
          <cell r="A145">
            <v>44165</v>
          </cell>
          <cell r="H145">
            <v>51657</v>
          </cell>
        </row>
        <row r="146">
          <cell r="A146">
            <v>44196</v>
          </cell>
          <cell r="H146">
            <v>51899</v>
          </cell>
        </row>
      </sheetData>
      <sheetData sheetId="1">
        <row r="5">
          <cell r="N5" t="str">
            <v>Structural &amp; Excessive Yield</v>
          </cell>
          <cell r="O5">
            <v>0.3</v>
          </cell>
        </row>
        <row r="6">
          <cell r="N6" t="str">
            <v>Litigation</v>
          </cell>
          <cell r="O6">
            <v>0.3</v>
          </cell>
        </row>
        <row r="7">
          <cell r="N7" t="str">
            <v>Core Income Holdings</v>
          </cell>
          <cell r="O7">
            <v>0.4</v>
          </cell>
        </row>
        <row r="12">
          <cell r="D12" t="str">
            <v>1 Year</v>
          </cell>
          <cell r="E12" t="str">
            <v>3 Years</v>
          </cell>
          <cell r="F12" t="str">
            <v>5 Years</v>
          </cell>
          <cell r="G12" t="str">
            <v>10 Years</v>
          </cell>
          <cell r="H12" t="str">
            <v>Inception*</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FX Return Data"/>
      <sheetName val="RFX - FACT SHEET"/>
    </sheetNames>
    <sheetDataSet>
      <sheetData sheetId="0">
        <row r="2">
          <cell r="O2" t="str">
            <v>CURRENT</v>
          </cell>
          <cell r="P2">
            <v>44286</v>
          </cell>
        </row>
        <row r="3">
          <cell r="A3">
            <v>39845</v>
          </cell>
          <cell r="H3">
            <v>10000</v>
          </cell>
          <cell r="I3">
            <v>10000</v>
          </cell>
          <cell r="J3">
            <v>10000</v>
          </cell>
          <cell r="O3" t="str">
            <v>Risk Free Rate:</v>
          </cell>
        </row>
        <row r="4">
          <cell r="A4">
            <v>39872</v>
          </cell>
          <cell r="H4">
            <v>9859.1061037513919</v>
          </cell>
          <cell r="I4">
            <v>9962.2555107648113</v>
          </cell>
          <cell r="J4">
            <v>10057.62499919428</v>
          </cell>
          <cell r="O4" t="str">
            <v>Months:</v>
          </cell>
        </row>
        <row r="5">
          <cell r="A5">
            <v>39903</v>
          </cell>
          <cell r="H5">
            <v>9732.0787421072164</v>
          </cell>
          <cell r="I5">
            <v>10100.744482296863</v>
          </cell>
          <cell r="J5">
            <v>10200.20497482935</v>
          </cell>
        </row>
        <row r="6">
          <cell r="A6">
            <v>39933</v>
          </cell>
          <cell r="H6">
            <v>10233.997771449795</v>
          </cell>
          <cell r="I6">
            <v>10149.035225877176</v>
          </cell>
          <cell r="J6">
            <v>10229.21084690701</v>
          </cell>
        </row>
        <row r="7">
          <cell r="A7">
            <v>39964</v>
          </cell>
          <cell r="H7">
            <v>10779.249721431224</v>
          </cell>
          <cell r="I7">
            <v>10222.650856536247</v>
          </cell>
          <cell r="J7">
            <v>10259.119123893752</v>
          </cell>
          <cell r="O7" t="str">
            <v>Standard Deviation:</v>
          </cell>
          <cell r="Q7">
            <v>7.485543418135511E-2</v>
          </cell>
          <cell r="R7">
            <v>3.0090790420081101E-2</v>
          </cell>
          <cell r="S7">
            <v>2.1262784931136505E-2</v>
          </cell>
        </row>
        <row r="8">
          <cell r="A8">
            <v>39994</v>
          </cell>
          <cell r="H8">
            <v>11463.909867525072</v>
          </cell>
          <cell r="I8">
            <v>10280.794021938984</v>
          </cell>
          <cell r="J8">
            <v>10271.946165101428</v>
          </cell>
          <cell r="O8" t="str">
            <v>Beta:</v>
          </cell>
          <cell r="Q8">
            <v>0.20595058674193675</v>
          </cell>
          <cell r="S8">
            <v>0.62123263688389463</v>
          </cell>
        </row>
        <row r="9">
          <cell r="A9">
            <v>40025</v>
          </cell>
          <cell r="H9">
            <v>12074.780240188191</v>
          </cell>
          <cell r="I9">
            <v>10446.619994865641</v>
          </cell>
          <cell r="J9">
            <v>10355.998736633132</v>
          </cell>
          <cell r="O9" t="str">
            <v>Cumulative Return</v>
          </cell>
          <cell r="Q9">
            <v>4.2740999999999998</v>
          </cell>
          <cell r="R9">
            <v>0.60368980135575034</v>
          </cell>
          <cell r="S9">
            <v>0.48114940602419665</v>
          </cell>
        </row>
        <row r="10">
          <cell r="A10">
            <v>40056</v>
          </cell>
          <cell r="H10">
            <v>12630.927324501672</v>
          </cell>
          <cell r="I10">
            <v>10554.788485155455</v>
          </cell>
          <cell r="J10">
            <v>10425.161627164969</v>
          </cell>
          <cell r="O10" t="str">
            <v>Ann. Inception</v>
          </cell>
        </row>
        <row r="11">
          <cell r="A11">
            <v>40086</v>
          </cell>
          <cell r="H11">
            <v>13183.112541785316</v>
          </cell>
          <cell r="I11">
            <v>10665.662922283822</v>
          </cell>
          <cell r="J11">
            <v>10508.956368722649</v>
          </cell>
          <cell r="O11" t="str">
            <v>Alpha:</v>
          </cell>
          <cell r="Q11">
            <v>0.13815608037601285</v>
          </cell>
          <cell r="S11">
            <v>8.1559552678082924E-3</v>
          </cell>
        </row>
        <row r="12">
          <cell r="A12">
            <v>40117</v>
          </cell>
          <cell r="H12">
            <v>13969.790763897487</v>
          </cell>
          <cell r="I12">
            <v>10718.324810757182</v>
          </cell>
          <cell r="J12">
            <v>10584.049348657032</v>
          </cell>
          <cell r="O12" t="str">
            <v>R-squared:</v>
          </cell>
        </row>
        <row r="13">
          <cell r="A13">
            <v>40147</v>
          </cell>
          <cell r="H13">
            <v>13846.477652593783</v>
          </cell>
          <cell r="I13">
            <v>10857.091315298316</v>
          </cell>
          <cell r="J13">
            <v>10719.796829980472</v>
          </cell>
          <cell r="O13" t="str">
            <v>Correlation</v>
          </cell>
          <cell r="Q13">
            <v>8.3360085090415481E-2</v>
          </cell>
          <cell r="S13">
            <v>0.85644907557731764</v>
          </cell>
        </row>
        <row r="14">
          <cell r="A14">
            <v>40178</v>
          </cell>
          <cell r="H14">
            <v>14702.983781106846</v>
          </cell>
          <cell r="I14">
            <v>10687.379880244509</v>
          </cell>
          <cell r="J14">
            <v>10568.901837683145</v>
          </cell>
          <cell r="O14" t="str">
            <v>Sharpe Ratio:</v>
          </cell>
          <cell r="Q14">
            <v>1.954057045564056</v>
          </cell>
          <cell r="R14">
            <v>1.3095732438667553</v>
          </cell>
          <cell r="S14">
            <v>1.5349027454037876</v>
          </cell>
        </row>
        <row r="15">
          <cell r="A15">
            <v>40209</v>
          </cell>
          <cell r="H15">
            <v>15369.320292187693</v>
          </cell>
          <cell r="I15">
            <v>10850.638672837153</v>
          </cell>
          <cell r="J15">
            <v>10709.096886058493</v>
          </cell>
          <cell r="O15" t="str">
            <v># positive months</v>
          </cell>
        </row>
        <row r="16">
          <cell r="A16">
            <v>40237</v>
          </cell>
          <cell r="H16">
            <v>15493.623870248854</v>
          </cell>
          <cell r="I16">
            <v>10891.158492163166</v>
          </cell>
          <cell r="J16">
            <v>10728.111846642734</v>
          </cell>
          <cell r="O16" t="str">
            <v>% positive months</v>
          </cell>
          <cell r="Q16">
            <v>0.85616438356164382</v>
          </cell>
          <cell r="R16">
            <v>0.65068493150684936</v>
          </cell>
          <cell r="S16">
            <v>0.70547945205479456</v>
          </cell>
        </row>
        <row r="17">
          <cell r="A17">
            <v>40268</v>
          </cell>
          <cell r="H17">
            <v>15694.688622013122</v>
          </cell>
          <cell r="I17">
            <v>10877.767524474946</v>
          </cell>
          <cell r="J17">
            <v>10731.65700878556</v>
          </cell>
          <cell r="O17" t="str">
            <v>max DD</v>
          </cell>
          <cell r="Q17">
            <v>-9.7561913551761262E-2</v>
          </cell>
          <cell r="R17">
            <v>-3.6662044948892539E-2</v>
          </cell>
          <cell r="S17">
            <v>-2.8466628612502848E-2</v>
          </cell>
        </row>
        <row r="18">
          <cell r="A18">
            <v>40298</v>
          </cell>
          <cell r="H18">
            <v>16612.356072799303</v>
          </cell>
          <cell r="I18">
            <v>10991.00099218051</v>
          </cell>
          <cell r="J18">
            <v>10796.307874771985</v>
          </cell>
        </row>
        <row r="19">
          <cell r="A19">
            <v>40329</v>
          </cell>
          <cell r="H19">
            <v>15743.716726507364</v>
          </cell>
          <cell r="I19">
            <v>11083.488867457178</v>
          </cell>
          <cell r="J19">
            <v>10917.230132589068</v>
          </cell>
        </row>
        <row r="20">
          <cell r="A20">
            <v>40359</v>
          </cell>
          <cell r="H20">
            <v>16401.881886839168</v>
          </cell>
          <cell r="I20">
            <v>11257.293914394948</v>
          </cell>
          <cell r="J20">
            <v>11039.763827743798</v>
          </cell>
          <cell r="T20" t="str">
            <v>RFXIX</v>
          </cell>
          <cell r="U20" t="str">
            <v>Barclays Agg</v>
          </cell>
          <cell r="V20" t="str">
            <v>BB US MBS Index</v>
          </cell>
        </row>
        <row r="21">
          <cell r="A21">
            <v>40390</v>
          </cell>
          <cell r="H21">
            <v>16700.259997523826</v>
          </cell>
          <cell r="I21">
            <v>11377.3963240753</v>
          </cell>
          <cell r="J21">
            <v>11134.451885703978</v>
          </cell>
          <cell r="O21" t="str">
            <v>YTD</v>
          </cell>
          <cell r="T21">
            <v>1.6223819341413131E-2</v>
          </cell>
          <cell r="U21">
            <v>-3.372463440941114E-2</v>
          </cell>
          <cell r="V21">
            <v>-1.1000977003826266E-2</v>
          </cell>
        </row>
        <row r="22">
          <cell r="A22">
            <v>40421</v>
          </cell>
          <cell r="H22">
            <v>17346.787173455483</v>
          </cell>
          <cell r="I22">
            <v>11523.794986366198</v>
          </cell>
          <cell r="J22">
            <v>11151.533121483042</v>
          </cell>
          <cell r="O22" t="str">
            <v>QTD</v>
          </cell>
          <cell r="T22">
            <v>1.6223819341413131E-2</v>
          </cell>
          <cell r="U22">
            <v>-3.372463440941114E-2</v>
          </cell>
          <cell r="V22">
            <v>-1.1000977003826266E-2</v>
          </cell>
        </row>
        <row r="23">
          <cell r="A23">
            <v>40451</v>
          </cell>
          <cell r="H23">
            <v>17748.669060294658</v>
          </cell>
          <cell r="I23">
            <v>11536.075822018087</v>
          </cell>
          <cell r="J23">
            <v>11109.055633262649</v>
          </cell>
          <cell r="O23" t="str">
            <v>1 Year</v>
          </cell>
          <cell r="T23">
            <v>0.12372693569693616</v>
          </cell>
          <cell r="U23">
            <v>7.1022417812247607E-3</v>
          </cell>
          <cell r="V23">
            <v>-8.7395864132067125E-4</v>
          </cell>
        </row>
        <row r="24">
          <cell r="A24">
            <v>40482</v>
          </cell>
          <cell r="H24">
            <v>17738.269159341333</v>
          </cell>
          <cell r="I24">
            <v>11577.150707362262</v>
          </cell>
          <cell r="J24">
            <v>11217.85988230062</v>
          </cell>
          <cell r="O24" t="str">
            <v>3 Years</v>
          </cell>
          <cell r="T24">
            <v>5.9659032354989039E-2</v>
          </cell>
          <cell r="U24">
            <v>4.6543452836169896E-2</v>
          </cell>
          <cell r="V24">
            <v>3.7473258779132435E-2</v>
          </cell>
        </row>
        <row r="25">
          <cell r="A25">
            <v>40512</v>
          </cell>
          <cell r="H25">
            <v>18240.931038752005</v>
          </cell>
          <cell r="I25">
            <v>11510.612168434789</v>
          </cell>
          <cell r="J25">
            <v>11197.68468683327</v>
          </cell>
          <cell r="O25" t="str">
            <v>5 Years</v>
          </cell>
          <cell r="T25">
            <v>8.9152901881684343E-2</v>
          </cell>
          <cell r="U25">
            <v>3.1038491972825044E-2</v>
          </cell>
          <cell r="V25">
            <v>2.4252915690574417E-2</v>
          </cell>
        </row>
        <row r="26">
          <cell r="A26">
            <v>40543</v>
          </cell>
          <cell r="H26">
            <v>18634.393958152774</v>
          </cell>
          <cell r="I26">
            <v>11386.485530122744</v>
          </cell>
          <cell r="J26">
            <v>11136.127780535129</v>
          </cell>
          <cell r="O26" t="str">
            <v>10 Years</v>
          </cell>
          <cell r="T26">
            <v>0.10338617219189694</v>
          </cell>
          <cell r="U26">
            <v>3.440368758605783E-2</v>
          </cell>
          <cell r="V26">
            <v>2.8334285180276142E-2</v>
          </cell>
        </row>
        <row r="27">
          <cell r="A27">
            <v>40574</v>
          </cell>
          <cell r="H27">
            <v>19803.639965333656</v>
          </cell>
          <cell r="I27">
            <v>11399.737731306423</v>
          </cell>
          <cell r="J27">
            <v>11141.864497457154</v>
          </cell>
          <cell r="O27" t="str">
            <v>Inception*</v>
          </cell>
          <cell r="T27">
            <v>0.14644878856083343</v>
          </cell>
          <cell r="U27">
            <v>3.958309402094029E-2</v>
          </cell>
          <cell r="V27">
            <v>3.2813306965731703E-2</v>
          </cell>
        </row>
        <row r="28">
          <cell r="A28">
            <v>40602</v>
          </cell>
          <cell r="H28">
            <v>19692.707688498198</v>
          </cell>
          <cell r="I28">
            <v>11428.254247989626</v>
          </cell>
          <cell r="J28">
            <v>11169.83904963872</v>
          </cell>
          <cell r="O28" t="str">
            <v>Since A &amp; C Inception</v>
          </cell>
        </row>
        <row r="29">
          <cell r="A29">
            <v>40633</v>
          </cell>
          <cell r="H29">
            <v>19718.459824192145</v>
          </cell>
          <cell r="I29">
            <v>11434.568123946248</v>
          </cell>
          <cell r="J29">
            <v>11200.972019002073</v>
          </cell>
          <cell r="O29" t="str">
            <v>Current</v>
          </cell>
          <cell r="Q29">
            <v>52741</v>
          </cell>
          <cell r="R29">
            <v>16036.898013557504</v>
          </cell>
          <cell r="S29">
            <v>14811.494060241967</v>
          </cell>
        </row>
        <row r="30">
          <cell r="A30">
            <v>40663</v>
          </cell>
          <cell r="H30">
            <v>19808.344682431591</v>
          </cell>
          <cell r="I30">
            <v>11579.717887696275</v>
          </cell>
          <cell r="J30">
            <v>11323.892459117838</v>
          </cell>
        </row>
        <row r="31">
          <cell r="A31">
            <v>40694</v>
          </cell>
          <cell r="H31">
            <v>19719.202674260239</v>
          </cell>
          <cell r="I31">
            <v>11730.83461114157</v>
          </cell>
          <cell r="J31">
            <v>11445.523749363485</v>
          </cell>
          <cell r="T31" t="str">
            <v>RFXIX</v>
          </cell>
          <cell r="U31" t="str">
            <v>Barclays Agg</v>
          </cell>
          <cell r="V31" t="str">
            <v>BB US MBS Index</v>
          </cell>
        </row>
        <row r="32">
          <cell r="A32">
            <v>40724</v>
          </cell>
          <cell r="H32">
            <v>19445.833849201434</v>
          </cell>
          <cell r="I32">
            <v>11696.48990126764</v>
          </cell>
          <cell r="J32">
            <v>11456.223693285465</v>
          </cell>
        </row>
        <row r="33">
          <cell r="A33">
            <v>40755</v>
          </cell>
          <cell r="H33">
            <v>19593.41339606289</v>
          </cell>
          <cell r="I33">
            <v>11882.090101091408</v>
          </cell>
          <cell r="J33">
            <v>11562.707472557226</v>
          </cell>
          <cell r="O33" t="str">
            <v>2009 YTD</v>
          </cell>
          <cell r="T33">
            <v>0.47029837811068465</v>
          </cell>
          <cell r="U33">
            <v>6.8737988024450969E-2</v>
          </cell>
          <cell r="V33">
            <v>5.6890183768314451E-2</v>
          </cell>
        </row>
        <row r="34">
          <cell r="A34">
            <v>40786</v>
          </cell>
          <cell r="H34">
            <v>19184.350625232135</v>
          </cell>
          <cell r="I34">
            <v>12055.686998272367</v>
          </cell>
          <cell r="J34">
            <v>11706.705513049425</v>
          </cell>
          <cell r="O34">
            <v>2010</v>
          </cell>
          <cell r="T34">
            <v>0.26738859510256296</v>
          </cell>
          <cell r="U34">
            <v>6.5414129348066119E-2</v>
          </cell>
          <cell r="V34">
            <v>5.3669335902955861E-2</v>
          </cell>
        </row>
        <row r="35">
          <cell r="A35">
            <v>40816</v>
          </cell>
          <cell r="H35">
            <v>18818.373158350867</v>
          </cell>
          <cell r="I35">
            <v>12143.387429142365</v>
          </cell>
          <cell r="J35">
            <v>11726.687336036255</v>
          </cell>
          <cell r="O35">
            <v>2011</v>
          </cell>
          <cell r="T35">
            <v>3.6808185502624546E-2</v>
          </cell>
          <cell r="U35">
            <v>7.841691548351748E-2</v>
          </cell>
          <cell r="V35">
            <v>6.2315141201734203E-2</v>
          </cell>
        </row>
        <row r="36">
          <cell r="A36">
            <v>40847</v>
          </cell>
          <cell r="H36">
            <v>18458.833725393088</v>
          </cell>
          <cell r="I36">
            <v>12156.43148056923</v>
          </cell>
          <cell r="J36">
            <v>11726.365048568727</v>
          </cell>
          <cell r="O36">
            <v>2012</v>
          </cell>
          <cell r="T36">
            <v>0.32098686318487646</v>
          </cell>
          <cell r="U36">
            <v>4.2151893727504941E-2</v>
          </cell>
          <cell r="V36">
            <v>2.5924493142922556E-2</v>
          </cell>
        </row>
        <row r="37">
          <cell r="A37">
            <v>40877</v>
          </cell>
          <cell r="H37">
            <v>18362.015599851424</v>
          </cell>
          <cell r="I37">
            <v>12145.885226224103</v>
          </cell>
          <cell r="J37">
            <v>11747.700478919181</v>
          </cell>
          <cell r="O37">
            <v>2013</v>
          </cell>
          <cell r="T37">
            <v>0.18969632288735849</v>
          </cell>
          <cell r="U37">
            <v>-2.0239754065029758E-2</v>
          </cell>
          <cell r="V37">
            <v>-1.4143002055329368E-2</v>
          </cell>
        </row>
        <row r="38">
          <cell r="A38">
            <v>40908</v>
          </cell>
          <cell r="H38">
            <v>19320.292187693445</v>
          </cell>
          <cell r="I38">
            <v>12279.378603592673</v>
          </cell>
          <cell r="J38">
            <v>11830.077155619731</v>
          </cell>
          <cell r="O38">
            <v>2014</v>
          </cell>
          <cell r="T38">
            <v>0.10221656798943113</v>
          </cell>
          <cell r="U38">
            <v>5.9660442929398982E-2</v>
          </cell>
          <cell r="V38">
            <v>6.0815178744586085E-2</v>
          </cell>
        </row>
        <row r="39">
          <cell r="A39">
            <v>40939</v>
          </cell>
          <cell r="H39">
            <v>19720.193141017699</v>
          </cell>
          <cell r="I39">
            <v>12387.200177621135</v>
          </cell>
          <cell r="J39">
            <v>11878.29136076215</v>
          </cell>
          <cell r="O39">
            <v>2015</v>
          </cell>
          <cell r="T39">
            <v>3.871822190653762E-2</v>
          </cell>
          <cell r="U39">
            <v>5.4990678218360678E-3</v>
          </cell>
          <cell r="V39">
            <v>1.5092653249846544E-2</v>
          </cell>
        </row>
        <row r="40">
          <cell r="A40">
            <v>40968</v>
          </cell>
          <cell r="H40">
            <v>20098.056208988477</v>
          </cell>
          <cell r="I40">
            <v>12384.355464278042</v>
          </cell>
          <cell r="J40">
            <v>11889.249134658154</v>
          </cell>
          <cell r="O40">
            <v>2016</v>
          </cell>
          <cell r="T40">
            <v>4.0808040515994515E-2</v>
          </cell>
          <cell r="U40">
            <v>2.647242131505112E-2</v>
          </cell>
          <cell r="V40">
            <v>1.6734287529578395E-2</v>
          </cell>
        </row>
        <row r="41">
          <cell r="A41">
            <v>40999</v>
          </cell>
          <cell r="H41">
            <v>20806.982790640082</v>
          </cell>
          <cell r="I41">
            <v>12316.498643557428</v>
          </cell>
          <cell r="J41">
            <v>11896.984033878862</v>
          </cell>
          <cell r="O41">
            <v>2017</v>
          </cell>
          <cell r="T41">
            <v>0.15949438125350746</v>
          </cell>
          <cell r="U41">
            <v>3.5418469213760684E-2</v>
          </cell>
          <cell r="V41">
            <v>2.4735034492259889E-2</v>
          </cell>
        </row>
        <row r="42">
          <cell r="A42">
            <v>41029</v>
          </cell>
          <cell r="H42">
            <v>20807.230407329447</v>
          </cell>
          <cell r="I42">
            <v>12453.044884025903</v>
          </cell>
          <cell r="J42">
            <v>11974.139653605434</v>
          </cell>
          <cell r="O42">
            <v>2018</v>
          </cell>
          <cell r="T42">
            <v>0.11280050524426999</v>
          </cell>
          <cell r="U42">
            <v>1.1239414182195873E-4</v>
          </cell>
          <cell r="V42">
            <v>9.8962359731298299E-3</v>
          </cell>
        </row>
        <row r="43">
          <cell r="A43">
            <v>41060</v>
          </cell>
          <cell r="H43">
            <v>20884.734431100649</v>
          </cell>
          <cell r="I43">
            <v>12565.723285713304</v>
          </cell>
          <cell r="J43">
            <v>12012.040659786908</v>
          </cell>
          <cell r="O43">
            <v>2019</v>
          </cell>
          <cell r="T43">
            <v>8.1094630146287372E-2</v>
          </cell>
          <cell r="U43">
            <v>8.7168963158409385E-2</v>
          </cell>
          <cell r="V43">
            <v>6.3521647759150479E-2</v>
          </cell>
        </row>
        <row r="44">
          <cell r="A44">
            <v>41090</v>
          </cell>
          <cell r="H44">
            <v>21055.837563451765</v>
          </cell>
          <cell r="I44">
            <v>12570.649496624515</v>
          </cell>
          <cell r="J44">
            <v>12025.963478384185</v>
          </cell>
          <cell r="O44">
            <v>2020</v>
          </cell>
          <cell r="T44">
            <v>2.8313849811769431E-2</v>
          </cell>
          <cell r="U44">
            <v>7.5065168539325766E-2</v>
          </cell>
          <cell r="V44">
            <v>3.872014735204421E-2</v>
          </cell>
        </row>
        <row r="45">
          <cell r="A45">
            <v>41121</v>
          </cell>
          <cell r="H45">
            <v>22013.866534604425</v>
          </cell>
          <cell r="I45">
            <v>12744.038244048663</v>
          </cell>
          <cell r="J45">
            <v>12122.585261149541</v>
          </cell>
          <cell r="O45" t="str">
            <v>2021 YTD</v>
          </cell>
          <cell r="T45">
            <v>1.6223819341413037E-2</v>
          </cell>
          <cell r="U45">
            <v>-3.3724634409411092E-2</v>
          </cell>
          <cell r="V45">
            <v>-1.1000977003826296E-2</v>
          </cell>
        </row>
        <row r="46">
          <cell r="A46">
            <v>41152</v>
          </cell>
          <cell r="H46">
            <v>22233.007304692328</v>
          </cell>
          <cell r="I46">
            <v>12752.364234321132</v>
          </cell>
          <cell r="J46">
            <v>12136.250249772793</v>
          </cell>
        </row>
        <row r="47">
          <cell r="A47">
            <v>41182</v>
          </cell>
          <cell r="H47">
            <v>23212.331311130361</v>
          </cell>
          <cell r="I47">
            <v>12769.918197145587</v>
          </cell>
          <cell r="J47">
            <v>12161.453129733603</v>
          </cell>
        </row>
        <row r="48">
          <cell r="A48">
            <v>41213</v>
          </cell>
          <cell r="H48">
            <v>23455.243283397296</v>
          </cell>
          <cell r="I48">
            <v>12795.034934467532</v>
          </cell>
          <cell r="J48">
            <v>12141.084561785736</v>
          </cell>
          <cell r="O48" t="str">
            <v>2009 YTD</v>
          </cell>
        </row>
        <row r="49">
          <cell r="A49">
            <v>41243</v>
          </cell>
          <cell r="H49">
            <v>24135.941562461299</v>
          </cell>
          <cell r="I49">
            <v>12815.22546087827</v>
          </cell>
          <cell r="J49">
            <v>12120.200333889821</v>
          </cell>
          <cell r="O49">
            <v>2010</v>
          </cell>
        </row>
        <row r="50">
          <cell r="A50">
            <v>41274</v>
          </cell>
          <cell r="H50">
            <v>25521.852172836439</v>
          </cell>
          <cell r="I50">
            <v>12796.977665531111</v>
          </cell>
          <cell r="J50">
            <v>12136.76590972084</v>
          </cell>
          <cell r="O50">
            <v>2011</v>
          </cell>
        </row>
        <row r="51">
          <cell r="A51">
            <v>41305</v>
          </cell>
          <cell r="H51">
            <v>27756.840411043693</v>
          </cell>
          <cell r="I51">
            <v>12707.473270102078</v>
          </cell>
          <cell r="J51">
            <v>12076.046950838276</v>
          </cell>
          <cell r="O51">
            <v>2012</v>
          </cell>
        </row>
        <row r="52">
          <cell r="A52">
            <v>41333</v>
          </cell>
          <cell r="H52">
            <v>28436.795840039606</v>
          </cell>
          <cell r="I52">
            <v>12771.16709568646</v>
          </cell>
          <cell r="J52">
            <v>12116.977459214526</v>
          </cell>
          <cell r="O52">
            <v>2013</v>
          </cell>
        </row>
        <row r="53">
          <cell r="A53">
            <v>41364</v>
          </cell>
          <cell r="H53">
            <v>28727.250216664594</v>
          </cell>
          <cell r="I53">
            <v>12781.366433770234</v>
          </cell>
          <cell r="J53">
            <v>12131.09365029232</v>
          </cell>
          <cell r="O53">
            <v>2014</v>
          </cell>
        </row>
        <row r="54">
          <cell r="A54">
            <v>41394</v>
          </cell>
          <cell r="H54">
            <v>29152.655688993429</v>
          </cell>
          <cell r="I54">
            <v>12910.69681600257</v>
          </cell>
          <cell r="J54">
            <v>12195.615601291733</v>
          </cell>
          <cell r="O54">
            <v>2015</v>
          </cell>
        </row>
        <row r="55">
          <cell r="A55">
            <v>41425</v>
          </cell>
          <cell r="H55">
            <v>29885.353472824059</v>
          </cell>
          <cell r="I55">
            <v>12680.344418464287</v>
          </cell>
          <cell r="J55">
            <v>12008.624412631094</v>
          </cell>
          <cell r="O55">
            <v>2016</v>
          </cell>
        </row>
        <row r="56">
          <cell r="A56">
            <v>41455</v>
          </cell>
          <cell r="H56">
            <v>28999.380958276579</v>
          </cell>
          <cell r="I56">
            <v>12484.197964295394</v>
          </cell>
          <cell r="J56">
            <v>11893.116584268508</v>
          </cell>
          <cell r="O56">
            <v>2017</v>
          </cell>
        </row>
        <row r="57">
          <cell r="A57">
            <v>41486</v>
          </cell>
          <cell r="H57">
            <v>28841.401510461801</v>
          </cell>
          <cell r="I57">
            <v>12501.266244353954</v>
          </cell>
          <cell r="J57">
            <v>11882.416640346528</v>
          </cell>
          <cell r="O57">
            <v>2018</v>
          </cell>
        </row>
        <row r="58">
          <cell r="A58">
            <v>41517</v>
          </cell>
          <cell r="H58">
            <v>28959.019437910112</v>
          </cell>
          <cell r="I58">
            <v>12437.36426901276</v>
          </cell>
          <cell r="J58">
            <v>11848.447541268915</v>
          </cell>
          <cell r="O58">
            <v>2019</v>
          </cell>
        </row>
        <row r="59">
          <cell r="A59">
            <v>41547</v>
          </cell>
          <cell r="H59">
            <v>29383.434443481485</v>
          </cell>
          <cell r="I59">
            <v>12555.107648115913</v>
          </cell>
          <cell r="J59">
            <v>12015.263534462203</v>
          </cell>
          <cell r="O59">
            <v>2020</v>
          </cell>
        </row>
        <row r="60">
          <cell r="A60">
            <v>41578</v>
          </cell>
          <cell r="H60">
            <v>29960.876563080346</v>
          </cell>
          <cell r="I60">
            <v>12656.615346187753</v>
          </cell>
          <cell r="J60">
            <v>12097.124551214707</v>
          </cell>
          <cell r="O60" t="str">
            <v>2021 YTD</v>
          </cell>
        </row>
        <row r="61">
          <cell r="A61">
            <v>41608</v>
          </cell>
          <cell r="H61">
            <v>30215.921753126157</v>
          </cell>
          <cell r="I61">
            <v>12609.226584886954</v>
          </cell>
          <cell r="J61">
            <v>12021.838198799805</v>
          </cell>
        </row>
        <row r="62">
          <cell r="A62">
            <v>41639</v>
          </cell>
          <cell r="H62">
            <v>30363.253683298251</v>
          </cell>
          <cell r="I62">
            <v>12537.969984805082</v>
          </cell>
          <cell r="J62">
            <v>11965.115604514607</v>
          </cell>
        </row>
        <row r="63">
          <cell r="A63">
            <v>41670</v>
          </cell>
          <cell r="H63">
            <v>31097.189550575709</v>
          </cell>
          <cell r="I63">
            <v>12723.223268367496</v>
          </cell>
          <cell r="J63">
            <v>12152.171250668751</v>
          </cell>
          <cell r="O63" t="str">
            <v>% Positive Years</v>
          </cell>
        </row>
        <row r="64">
          <cell r="A64">
            <v>41698</v>
          </cell>
          <cell r="H64">
            <v>31276.21641698651</v>
          </cell>
          <cell r="I64">
            <v>12790.871939331299</v>
          </cell>
          <cell r="J64">
            <v>12194.004163954085</v>
          </cell>
        </row>
        <row r="65">
          <cell r="A65">
            <v>41729</v>
          </cell>
          <cell r="H65">
            <v>31311.130370186951</v>
          </cell>
          <cell r="I65">
            <v>12769.085598118339</v>
          </cell>
          <cell r="J65">
            <v>12154.749550408987</v>
          </cell>
        </row>
        <row r="66">
          <cell r="A66">
            <v>41759</v>
          </cell>
          <cell r="H66">
            <v>31542.404358053736</v>
          </cell>
          <cell r="I66">
            <v>12876.837788894531</v>
          </cell>
          <cell r="J66">
            <v>12267.16341908329</v>
          </cell>
        </row>
        <row r="67">
          <cell r="A67">
            <v>41790</v>
          </cell>
          <cell r="H67">
            <v>31939.086294416251</v>
          </cell>
          <cell r="I67">
            <v>13023.444600942237</v>
          </cell>
          <cell r="J67">
            <v>12414.771079211816</v>
          </cell>
        </row>
        <row r="68">
          <cell r="A68">
            <v>41820</v>
          </cell>
          <cell r="H68">
            <v>32155.998514299874</v>
          </cell>
          <cell r="I68">
            <v>13030.174776412483</v>
          </cell>
          <cell r="J68">
            <v>12447.322113432301</v>
          </cell>
        </row>
        <row r="69">
          <cell r="A69">
            <v>41851</v>
          </cell>
          <cell r="H69">
            <v>32322.396929553059</v>
          </cell>
          <cell r="I69">
            <v>12997.495264593046</v>
          </cell>
          <cell r="J69">
            <v>12374.291773290108</v>
          </cell>
        </row>
        <row r="70">
          <cell r="A70">
            <v>41882</v>
          </cell>
          <cell r="H70">
            <v>32508.109446576706</v>
          </cell>
          <cell r="I70">
            <v>13140.979830288579</v>
          </cell>
          <cell r="J70">
            <v>12490.186346613731</v>
          </cell>
        </row>
        <row r="71">
          <cell r="A71">
            <v>41912</v>
          </cell>
          <cell r="H71">
            <v>32595.022904543777</v>
          </cell>
          <cell r="I71">
            <v>13051.75296786863</v>
          </cell>
          <cell r="J71">
            <v>12470.011151146382</v>
          </cell>
        </row>
        <row r="72">
          <cell r="A72">
            <v>41943</v>
          </cell>
          <cell r="H72">
            <v>32610.62275597376</v>
          </cell>
          <cell r="I72">
            <v>13180.042601316907</v>
          </cell>
          <cell r="J72">
            <v>12590.740036482948</v>
          </cell>
        </row>
        <row r="73">
          <cell r="A73">
            <v>41973</v>
          </cell>
          <cell r="H73">
            <v>33231.645412900834</v>
          </cell>
          <cell r="I73">
            <v>13273.571225377631</v>
          </cell>
          <cell r="J73">
            <v>12673.181170677004</v>
          </cell>
        </row>
        <row r="74">
          <cell r="A74">
            <v>42004</v>
          </cell>
          <cell r="H74">
            <v>33466.881267797449</v>
          </cell>
          <cell r="I74">
            <v>13285.990827534062</v>
          </cell>
          <cell r="J74">
            <v>12692.776248702799</v>
          </cell>
        </row>
        <row r="75">
          <cell r="A75">
            <v>42035</v>
          </cell>
          <cell r="H75">
            <v>33461.681317320792</v>
          </cell>
          <cell r="I75">
            <v>13564.564585400389</v>
          </cell>
          <cell r="J75">
            <v>12800.484720351171</v>
          </cell>
        </row>
        <row r="76">
          <cell r="A76">
            <v>42063</v>
          </cell>
          <cell r="H76">
            <v>33748.17382691594</v>
          </cell>
          <cell r="I76">
            <v>13437.038167727087</v>
          </cell>
          <cell r="J76">
            <v>12779.664949948763</v>
          </cell>
        </row>
        <row r="77">
          <cell r="A77">
            <v>42094</v>
          </cell>
          <cell r="H77">
            <v>33943.048161446088</v>
          </cell>
          <cell r="I77">
            <v>13499.413711518326</v>
          </cell>
          <cell r="J77">
            <v>12826.976750182101</v>
          </cell>
        </row>
        <row r="78">
          <cell r="A78">
            <v>42124</v>
          </cell>
          <cell r="H78">
            <v>33976.724031199708</v>
          </cell>
          <cell r="I78">
            <v>13450.98420143347</v>
          </cell>
          <cell r="J78">
            <v>12832.326722143091</v>
          </cell>
        </row>
        <row r="79">
          <cell r="A79">
            <v>42155</v>
          </cell>
          <cell r="H79">
            <v>34048.285254426155</v>
          </cell>
          <cell r="I79">
            <v>13418.582222623114</v>
          </cell>
          <cell r="J79">
            <v>12829.361677441819</v>
          </cell>
        </row>
        <row r="80">
          <cell r="A80">
            <v>42185</v>
          </cell>
          <cell r="H80">
            <v>34264.702240931045</v>
          </cell>
          <cell r="I80">
            <v>13272.252943584488</v>
          </cell>
          <cell r="J80">
            <v>12731.515202299852</v>
          </cell>
        </row>
        <row r="81">
          <cell r="A81">
            <v>42216</v>
          </cell>
          <cell r="H81">
            <v>34411.043704345677</v>
          </cell>
          <cell r="I81">
            <v>13364.532669104341</v>
          </cell>
          <cell r="J81">
            <v>12811.764781714708</v>
          </cell>
        </row>
        <row r="82">
          <cell r="A82">
            <v>42247</v>
          </cell>
          <cell r="H82">
            <v>34416.491271511703</v>
          </cell>
          <cell r="I82">
            <v>13345.313508225394</v>
          </cell>
          <cell r="J82">
            <v>12822.5936406237</v>
          </cell>
        </row>
        <row r="83">
          <cell r="A83">
            <v>42277</v>
          </cell>
          <cell r="H83">
            <v>34479.881143989107</v>
          </cell>
          <cell r="I83">
            <v>13435.5811194294</v>
          </cell>
          <cell r="J83">
            <v>12897.557705571069</v>
          </cell>
        </row>
        <row r="84">
          <cell r="A84">
            <v>42308</v>
          </cell>
          <cell r="H84">
            <v>34642.565308901823</v>
          </cell>
          <cell r="I84">
            <v>13437.870766754328</v>
          </cell>
          <cell r="J84">
            <v>12906.066094713848</v>
          </cell>
        </row>
        <row r="85">
          <cell r="A85">
            <v>42338</v>
          </cell>
          <cell r="H85">
            <v>34741.364367958406</v>
          </cell>
          <cell r="I85">
            <v>13402.346541591798</v>
          </cell>
          <cell r="J85">
            <v>12888.53365648024</v>
          </cell>
        </row>
        <row r="86">
          <cell r="A86">
            <v>42369</v>
          </cell>
          <cell r="H86">
            <v>34762.659403243779</v>
          </cell>
          <cell r="I86">
            <v>13359.051392174964</v>
          </cell>
          <cell r="J86">
            <v>12884.343919402358</v>
          </cell>
        </row>
        <row r="87">
          <cell r="A87">
            <v>42400</v>
          </cell>
          <cell r="H87">
            <v>34599.975238331062</v>
          </cell>
          <cell r="I87">
            <v>13542.847627439696</v>
          </cell>
          <cell r="J87">
            <v>13051.546657556681</v>
          </cell>
        </row>
        <row r="88">
          <cell r="A88">
            <v>42429</v>
          </cell>
          <cell r="H88">
            <v>34330.56828030209</v>
          </cell>
          <cell r="I88">
            <v>13638.94343183443</v>
          </cell>
          <cell r="J88">
            <v>13100.276522647147</v>
          </cell>
        </row>
        <row r="89">
          <cell r="A89">
            <v>42460</v>
          </cell>
          <cell r="H89">
            <v>34411.538937724399</v>
          </cell>
          <cell r="I89">
            <v>13764.041435678264</v>
          </cell>
          <cell r="J89">
            <v>13139.015476244198</v>
          </cell>
        </row>
        <row r="90">
          <cell r="A90">
            <v>42490</v>
          </cell>
          <cell r="H90">
            <v>34572.24216912219</v>
          </cell>
          <cell r="I90">
            <v>13816.911473908436</v>
          </cell>
          <cell r="J90">
            <v>13160.286449101148</v>
          </cell>
        </row>
        <row r="91">
          <cell r="A91">
            <v>42521</v>
          </cell>
          <cell r="H91">
            <v>34642.565308901809</v>
          </cell>
          <cell r="I91">
            <v>13820.450019774235</v>
          </cell>
          <cell r="J91">
            <v>13177.303227386705</v>
          </cell>
        </row>
        <row r="92">
          <cell r="A92">
            <v>42551</v>
          </cell>
          <cell r="H92">
            <v>34746.069085056326</v>
          </cell>
          <cell r="I92">
            <v>14068.772679650594</v>
          </cell>
          <cell r="J92">
            <v>13284.367124100016</v>
          </cell>
        </row>
        <row r="93">
          <cell r="A93">
            <v>42582</v>
          </cell>
          <cell r="H93">
            <v>34897.858115636984</v>
          </cell>
          <cell r="I93">
            <v>14157.722009061461</v>
          </cell>
          <cell r="J93">
            <v>13311.568186359509</v>
          </cell>
        </row>
        <row r="94">
          <cell r="A94">
            <v>42613</v>
          </cell>
          <cell r="H94">
            <v>35008.790392472445</v>
          </cell>
          <cell r="I94">
            <v>14141.555711282421</v>
          </cell>
          <cell r="J94">
            <v>13326.909069813915</v>
          </cell>
        </row>
        <row r="95">
          <cell r="A95">
            <v>42643</v>
          </cell>
          <cell r="H95">
            <v>35792.249597622875</v>
          </cell>
          <cell r="I95">
            <v>14133.229721009951</v>
          </cell>
          <cell r="J95">
            <v>13363.585383618774</v>
          </cell>
        </row>
        <row r="96">
          <cell r="A96">
            <v>42674</v>
          </cell>
          <cell r="H96">
            <v>35947.257645165271</v>
          </cell>
          <cell r="I96">
            <v>14025.130613972407</v>
          </cell>
          <cell r="J96">
            <v>13328.456049658056</v>
          </cell>
        </row>
        <row r="97">
          <cell r="A97">
            <v>42704</v>
          </cell>
          <cell r="H97">
            <v>36105.484709669421</v>
          </cell>
          <cell r="I97">
            <v>13693.409284866824</v>
          </cell>
          <cell r="J97">
            <v>13100.14760766013</v>
          </cell>
        </row>
        <row r="98">
          <cell r="A98">
            <v>42735</v>
          </cell>
          <cell r="H98">
            <v>36181.255416615066</v>
          </cell>
          <cell r="I98">
            <v>13712.697828998042</v>
          </cell>
          <cell r="J98">
            <v>13099.954235179612</v>
          </cell>
        </row>
        <row r="99">
          <cell r="A99">
            <v>42766</v>
          </cell>
          <cell r="H99">
            <v>36414.510337996762</v>
          </cell>
          <cell r="I99">
            <v>13739.618530879021</v>
          </cell>
          <cell r="J99">
            <v>13095.506668127704</v>
          </cell>
        </row>
        <row r="100">
          <cell r="A100">
            <v>42794</v>
          </cell>
          <cell r="H100">
            <v>36666.33651108083</v>
          </cell>
          <cell r="I100">
            <v>13831.967639651146</v>
          </cell>
          <cell r="J100">
            <v>13158.159351815446</v>
          </cell>
        </row>
        <row r="101">
          <cell r="A101">
            <v>42825</v>
          </cell>
          <cell r="H101">
            <v>37174.198340968163</v>
          </cell>
          <cell r="I101">
            <v>13824.682398162737</v>
          </cell>
          <cell r="J101">
            <v>13161.89788643879</v>
          </cell>
        </row>
        <row r="102">
          <cell r="A102">
            <v>42855</v>
          </cell>
          <cell r="H102">
            <v>38411.538937724377</v>
          </cell>
          <cell r="I102">
            <v>13931.393840154869</v>
          </cell>
          <cell r="J102">
            <v>13247.755267788658</v>
          </cell>
        </row>
        <row r="103">
          <cell r="A103">
            <v>42886</v>
          </cell>
          <cell r="H103">
            <v>38799.059056580387</v>
          </cell>
          <cell r="I103">
            <v>14038.590964912893</v>
          </cell>
          <cell r="J103">
            <v>13330.003029502197</v>
          </cell>
        </row>
        <row r="104">
          <cell r="A104">
            <v>42916</v>
          </cell>
          <cell r="H104">
            <v>39206.140893896219</v>
          </cell>
          <cell r="I104">
            <v>14024.506164701968</v>
          </cell>
          <cell r="J104">
            <v>13276.438852398785</v>
          </cell>
        </row>
        <row r="105">
          <cell r="A105">
            <v>42947</v>
          </cell>
          <cell r="H105">
            <v>39409.434195864771</v>
          </cell>
          <cell r="I105">
            <v>14084.869594177362</v>
          </cell>
          <cell r="J105">
            <v>13336.448778852788</v>
          </cell>
        </row>
        <row r="106">
          <cell r="A106">
            <v>42978</v>
          </cell>
          <cell r="H106">
            <v>40016.095084808687</v>
          </cell>
          <cell r="I106">
            <v>14211.147113309797</v>
          </cell>
          <cell r="J106">
            <v>13433.908509033718</v>
          </cell>
        </row>
        <row r="107">
          <cell r="A107">
            <v>43008</v>
          </cell>
          <cell r="H107">
            <v>40289.711526556872</v>
          </cell>
          <cell r="I107">
            <v>14143.498442345994</v>
          </cell>
          <cell r="J107">
            <v>13403.806859566457</v>
          </cell>
        </row>
        <row r="108">
          <cell r="A108">
            <v>43039</v>
          </cell>
          <cell r="H108">
            <v>40810.697040980544</v>
          </cell>
          <cell r="I108">
            <v>14151.685666113921</v>
          </cell>
          <cell r="J108">
            <v>13399.617122488571</v>
          </cell>
        </row>
        <row r="109">
          <cell r="A109">
            <v>43069</v>
          </cell>
          <cell r="H109">
            <v>41302.959019437891</v>
          </cell>
          <cell r="I109">
            <v>14133.507254019032</v>
          </cell>
          <cell r="J109">
            <v>13380.279874436799</v>
          </cell>
        </row>
        <row r="110">
          <cell r="A110">
            <v>43100</v>
          </cell>
          <cell r="H110">
            <v>41951.962362263199</v>
          </cell>
          <cell r="I110">
            <v>14198.380594892013</v>
          </cell>
          <cell r="J110">
            <v>13423.982055033804</v>
          </cell>
        </row>
        <row r="111">
          <cell r="A111">
            <v>43131</v>
          </cell>
          <cell r="H111">
            <v>43048.161446081453</v>
          </cell>
          <cell r="I111">
            <v>14034.844269290286</v>
          </cell>
          <cell r="J111">
            <v>13266.641313385882</v>
          </cell>
        </row>
        <row r="112">
          <cell r="A112">
            <v>43159</v>
          </cell>
          <cell r="H112">
            <v>43612.479881143969</v>
          </cell>
          <cell r="I112">
            <v>13901.836574687612</v>
          </cell>
          <cell r="J112">
            <v>13179.623697152909</v>
          </cell>
        </row>
        <row r="113">
          <cell r="A113">
            <v>43190</v>
          </cell>
          <cell r="H113">
            <v>44325.120713136042</v>
          </cell>
          <cell r="I113">
            <v>13990.994053855289</v>
          </cell>
          <cell r="J113">
            <v>13263.805183671624</v>
          </cell>
        </row>
        <row r="114">
          <cell r="A114">
            <v>43220</v>
          </cell>
          <cell r="H114">
            <v>44485.081094465742</v>
          </cell>
          <cell r="I114">
            <v>13886.919175449439</v>
          </cell>
          <cell r="J114">
            <v>13197.156135386515</v>
          </cell>
        </row>
        <row r="115">
          <cell r="A115">
            <v>43251</v>
          </cell>
          <cell r="H115">
            <v>44732.450167141244</v>
          </cell>
          <cell r="I115">
            <v>13985.998459691809</v>
          </cell>
          <cell r="J115">
            <v>13289.394808593466</v>
          </cell>
        </row>
        <row r="116">
          <cell r="A116">
            <v>43281</v>
          </cell>
          <cell r="H116">
            <v>44961.000371425005</v>
          </cell>
          <cell r="I116">
            <v>13968.791413128709</v>
          </cell>
          <cell r="J116">
            <v>13295.840557944057</v>
          </cell>
        </row>
        <row r="117">
          <cell r="A117">
            <v>43312</v>
          </cell>
          <cell r="H117">
            <v>46247.369072675472</v>
          </cell>
          <cell r="I117">
            <v>13972.121809237695</v>
          </cell>
          <cell r="J117">
            <v>13281.78882435977</v>
          </cell>
        </row>
        <row r="118">
          <cell r="A118">
            <v>43343</v>
          </cell>
          <cell r="H118">
            <v>46507.118979819214</v>
          </cell>
          <cell r="I118">
            <v>14062.042504180352</v>
          </cell>
          <cell r="J118">
            <v>13362.231776255143</v>
          </cell>
        </row>
        <row r="119">
          <cell r="A119">
            <v>43373</v>
          </cell>
          <cell r="H119">
            <v>46649.498576204016</v>
          </cell>
          <cell r="I119">
            <v>13971.497359967261</v>
          </cell>
          <cell r="J119">
            <v>13280.177387022122</v>
          </cell>
        </row>
        <row r="120">
          <cell r="A120">
            <v>43404</v>
          </cell>
          <cell r="H120">
            <v>47050.637612975086</v>
          </cell>
          <cell r="I120">
            <v>13861.10860560479</v>
          </cell>
          <cell r="J120">
            <v>13196.447102957947</v>
          </cell>
        </row>
        <row r="121">
          <cell r="A121">
            <v>43434</v>
          </cell>
          <cell r="H121">
            <v>46931.533985390583</v>
          </cell>
          <cell r="I121">
            <v>13943.813442311306</v>
          </cell>
          <cell r="J121">
            <v>13315.371178476349</v>
          </cell>
        </row>
        <row r="122">
          <cell r="A122">
            <v>43465</v>
          </cell>
          <cell r="H122">
            <v>46684.164912715089</v>
          </cell>
          <cell r="I122">
            <v>14199.976409694238</v>
          </cell>
          <cell r="J122">
            <v>13556.828949149478</v>
          </cell>
        </row>
        <row r="123">
          <cell r="A123">
            <v>43496</v>
          </cell>
          <cell r="H123">
            <v>46958.028971152627</v>
          </cell>
          <cell r="I123">
            <v>14350.815600130454</v>
          </cell>
          <cell r="J123">
            <v>13664.279590823826</v>
          </cell>
        </row>
        <row r="124">
          <cell r="A124">
            <v>43524</v>
          </cell>
          <cell r="H124">
            <v>47225.454995666689</v>
          </cell>
          <cell r="I124">
            <v>14342.489609857985</v>
          </cell>
          <cell r="J124">
            <v>13651.903752070692</v>
          </cell>
        </row>
        <row r="125">
          <cell r="A125">
            <v>43555</v>
          </cell>
          <cell r="H125">
            <v>47501.547604308515</v>
          </cell>
          <cell r="I125">
            <v>14617.871738119866</v>
          </cell>
          <cell r="J125">
            <v>13850.626204549408</v>
          </cell>
        </row>
        <row r="126">
          <cell r="A126">
            <v>43585</v>
          </cell>
          <cell r="H126">
            <v>48074.53262349881</v>
          </cell>
          <cell r="I126">
            <v>14621.618433742478</v>
          </cell>
          <cell r="J126">
            <v>13842.440102874158</v>
          </cell>
        </row>
        <row r="127">
          <cell r="A127">
            <v>43616</v>
          </cell>
          <cell r="H127">
            <v>49243.035780611601</v>
          </cell>
          <cell r="I127">
            <v>14881.181180486672</v>
          </cell>
          <cell r="J127">
            <v>14021.374104846554</v>
          </cell>
        </row>
        <row r="128">
          <cell r="A128">
            <v>43646</v>
          </cell>
          <cell r="H128">
            <v>49439.891048656667</v>
          </cell>
          <cell r="I128">
            <v>15068.030278851309</v>
          </cell>
          <cell r="J128">
            <v>14122.2500821833</v>
          </cell>
        </row>
        <row r="129">
          <cell r="A129">
            <v>43677</v>
          </cell>
          <cell r="H129">
            <v>49473.81</v>
          </cell>
          <cell r="I129">
            <v>15101.195473436637</v>
          </cell>
          <cell r="J129">
            <v>14179.294963936027</v>
          </cell>
        </row>
        <row r="130">
          <cell r="A130">
            <v>43708</v>
          </cell>
          <cell r="H130">
            <v>49614.1</v>
          </cell>
          <cell r="I130">
            <v>15492.517016242637</v>
          </cell>
          <cell r="J130">
            <v>14305.889481181628</v>
          </cell>
        </row>
        <row r="131">
          <cell r="A131">
            <v>43738</v>
          </cell>
          <cell r="H131">
            <v>49624.05</v>
          </cell>
          <cell r="I131">
            <v>15410.020329292933</v>
          </cell>
          <cell r="J131">
            <v>14316.009307662056</v>
          </cell>
        </row>
        <row r="132">
          <cell r="A132">
            <v>43769</v>
          </cell>
          <cell r="H132">
            <v>49976</v>
          </cell>
          <cell r="I132">
            <v>15456.437725061942</v>
          </cell>
          <cell r="J132">
            <v>14366.543982570689</v>
          </cell>
        </row>
        <row r="133">
          <cell r="A133">
            <v>43799</v>
          </cell>
          <cell r="H133">
            <v>50244</v>
          </cell>
          <cell r="I133">
            <v>15448.528034303097</v>
          </cell>
          <cell r="J133">
            <v>14378.146331401751</v>
          </cell>
        </row>
        <row r="134">
          <cell r="A134">
            <v>43830</v>
          </cell>
          <cell r="H134">
            <v>50470</v>
          </cell>
          <cell r="I134">
            <v>15437.773630201158</v>
          </cell>
          <cell r="J134">
            <v>14417.981062388406</v>
          </cell>
        </row>
        <row r="135">
          <cell r="A135">
            <v>43861</v>
          </cell>
          <cell r="H135">
            <v>51791</v>
          </cell>
          <cell r="I135">
            <v>15734.872716423728</v>
          </cell>
          <cell r="J135">
            <v>14518.728124738138</v>
          </cell>
        </row>
        <row r="136">
          <cell r="A136">
            <v>43890</v>
          </cell>
          <cell r="H136">
            <v>52008</v>
          </cell>
          <cell r="I136">
            <v>16018.09515219218</v>
          </cell>
          <cell r="J136">
            <v>14669.236372074434</v>
          </cell>
        </row>
        <row r="137">
          <cell r="A137">
            <v>43921</v>
          </cell>
          <cell r="H137">
            <v>46934</v>
          </cell>
          <cell r="I137">
            <v>15923.803312356482</v>
          </cell>
          <cell r="J137">
            <v>14824.450016436658</v>
          </cell>
        </row>
        <row r="138">
          <cell r="A138">
            <v>43951</v>
          </cell>
          <cell r="H138">
            <v>48254</v>
          </cell>
          <cell r="I138">
            <v>16206.886981620391</v>
          </cell>
          <cell r="J138">
            <v>14918.557956955281</v>
          </cell>
        </row>
        <row r="139">
          <cell r="A139">
            <v>43982</v>
          </cell>
          <cell r="H139">
            <v>49506</v>
          </cell>
          <cell r="I139">
            <v>16282.306576838497</v>
          </cell>
          <cell r="J139">
            <v>14936.799427617452</v>
          </cell>
        </row>
        <row r="140">
          <cell r="A140">
            <v>44012</v>
          </cell>
          <cell r="H140">
            <v>50151</v>
          </cell>
          <cell r="I140">
            <v>16384.924406946669</v>
          </cell>
          <cell r="J140">
            <v>14923.134438994201</v>
          </cell>
        </row>
        <row r="141">
          <cell r="A141">
            <v>44043</v>
          </cell>
          <cell r="H141">
            <v>50620</v>
          </cell>
          <cell r="I141">
            <v>16629.639137704959</v>
          </cell>
          <cell r="J141">
            <v>14949.75538381214</v>
          </cell>
        </row>
        <row r="142">
          <cell r="A142">
            <v>44074</v>
          </cell>
          <cell r="H142">
            <v>50806</v>
          </cell>
          <cell r="I142">
            <v>16495.382544561409</v>
          </cell>
          <cell r="J142">
            <v>14955.621015721177</v>
          </cell>
        </row>
        <row r="143">
          <cell r="A143">
            <v>44104</v>
          </cell>
          <cell r="H143">
            <v>51044</v>
          </cell>
          <cell r="I143">
            <v>16486.362721766236</v>
          </cell>
          <cell r="J143">
            <v>14939.635557331712</v>
          </cell>
        </row>
        <row r="144">
          <cell r="A144">
            <v>44135</v>
          </cell>
          <cell r="H144">
            <v>51310</v>
          </cell>
          <cell r="I144">
            <v>16412.747091107165</v>
          </cell>
          <cell r="J144">
            <v>14933.641010435664</v>
          </cell>
        </row>
        <row r="145">
          <cell r="A145">
            <v>44165</v>
          </cell>
          <cell r="H145">
            <v>51657</v>
          </cell>
          <cell r="I145">
            <v>16573.78561962715</v>
          </cell>
          <cell r="J145">
            <v>14944.08312438362</v>
          </cell>
        </row>
        <row r="146">
          <cell r="A146">
            <v>44196</v>
          </cell>
          <cell r="H146">
            <v>51899</v>
          </cell>
          <cell r="I146">
            <v>16596.612709624165</v>
          </cell>
          <cell r="J146">
            <v>14976.247413643066</v>
          </cell>
        </row>
        <row r="147">
          <cell r="A147">
            <v>44227</v>
          </cell>
          <cell r="H147">
            <v>52381</v>
          </cell>
          <cell r="I147">
            <v>16477.620431980144</v>
          </cell>
          <cell r="J147">
            <v>14987.785304980624</v>
          </cell>
        </row>
        <row r="148">
          <cell r="A148">
            <v>44255</v>
          </cell>
          <cell r="H148">
            <v>52813</v>
          </cell>
          <cell r="I148">
            <v>16239.70525994437</v>
          </cell>
          <cell r="J148">
            <v>14887.68281756595</v>
          </cell>
        </row>
        <row r="149">
          <cell r="A149">
            <v>44286</v>
          </cell>
          <cell r="H149">
            <v>52741</v>
          </cell>
          <cell r="I149">
            <v>16036.898013557504</v>
          </cell>
          <cell r="J149">
            <v>14811.494060241967</v>
          </cell>
        </row>
      </sheetData>
      <sheetData sheetId="1">
        <row r="5">
          <cell r="N5" t="str">
            <v>Structural &amp; Excessive Yield</v>
          </cell>
          <cell r="O5">
            <v>0.3</v>
          </cell>
        </row>
        <row r="6">
          <cell r="N6" t="str">
            <v>Litigation</v>
          </cell>
          <cell r="O6">
            <v>0.3</v>
          </cell>
        </row>
        <row r="7">
          <cell r="N7" t="str">
            <v>Core Income Holdings</v>
          </cell>
          <cell r="O7">
            <v>0.4</v>
          </cell>
        </row>
        <row r="12">
          <cell r="D12" t="str">
            <v>1 Year</v>
          </cell>
          <cell r="E12" t="str">
            <v>3 Years</v>
          </cell>
          <cell r="F12" t="str">
            <v>5 Years</v>
          </cell>
          <cell r="G12" t="str">
            <v>10 Years</v>
          </cell>
          <cell r="H12" t="str">
            <v>Inception*</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FX Return Data"/>
      <sheetName val="RFX - FACT SHEET"/>
      <sheetName val="Since 7-17-19"/>
    </sheetNames>
    <sheetDataSet>
      <sheetData sheetId="0"/>
      <sheetData sheetId="1">
        <row r="5">
          <cell r="N5" t="str">
            <v>Structural &amp; Excessive Yield</v>
          </cell>
          <cell r="O5">
            <v>0.3</v>
          </cell>
        </row>
        <row r="6">
          <cell r="N6" t="str">
            <v>Litigation</v>
          </cell>
          <cell r="O6">
            <v>0.3</v>
          </cell>
        </row>
        <row r="7">
          <cell r="N7" t="str">
            <v>Core Income Holdings</v>
          </cell>
          <cell r="O7">
            <v>0.4</v>
          </cell>
        </row>
      </sheetData>
      <sheetData sheetId="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FX Return Data"/>
      <sheetName val="RFX - FACT SHEET"/>
    </sheetNames>
    <sheetDataSet>
      <sheetData sheetId="0"/>
      <sheetData sheetId="1">
        <row r="5">
          <cell r="N5" t="str">
            <v>Structural &amp; Excessive Yield</v>
          </cell>
          <cell r="O5">
            <v>0.3</v>
          </cell>
        </row>
        <row r="6">
          <cell r="N6" t="str">
            <v>Litigation</v>
          </cell>
          <cell r="O6">
            <v>0.3</v>
          </cell>
        </row>
        <row r="7">
          <cell r="N7" t="str">
            <v>Core Income Holdings</v>
          </cell>
          <cell r="O7">
            <v>0.4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4580E-67B2-46CE-8983-49B5B5271DAA}">
  <sheetPr codeName="Sheet1"/>
  <dimension ref="A1:AB149"/>
  <sheetViews>
    <sheetView tabSelected="1" zoomScaleNormal="100" workbookViewId="0">
      <pane ySplit="2" topLeftCell="A3" activePane="bottomLeft" state="frozen"/>
      <selection pane="bottomLeft" activeCell="A3" sqref="A3"/>
    </sheetView>
  </sheetViews>
  <sheetFormatPr defaultColWidth="8.7109375" defaultRowHeight="15"/>
  <cols>
    <col min="1" max="1" width="11.28515625" style="43" bestFit="1" customWidth="1"/>
    <col min="2" max="2" width="13.140625" style="43" bestFit="1" customWidth="1"/>
    <col min="3" max="3" width="13.140625" style="43" customWidth="1"/>
    <col min="4" max="10" width="10.5703125" style="71" customWidth="1"/>
    <col min="11" max="13" width="8.7109375" style="45"/>
    <col min="14" max="14" width="8" style="45" customWidth="1"/>
    <col min="15" max="15" width="22.140625" style="45" bestFit="1" customWidth="1"/>
    <col min="16" max="16" width="11.28515625" style="45" bestFit="1" customWidth="1"/>
    <col min="17" max="17" width="20" style="41" bestFit="1" customWidth="1"/>
    <col min="18" max="18" width="16.5703125" style="41" bestFit="1" customWidth="1"/>
    <col min="19" max="19" width="16.140625" style="41" bestFit="1" customWidth="1"/>
    <col min="20" max="21" width="14.7109375" style="42" customWidth="1"/>
    <col min="22" max="22" width="17.28515625" style="45" customWidth="1"/>
    <col min="23" max="23" width="16.42578125" style="45" bestFit="1" customWidth="1"/>
    <col min="24" max="24" width="6.5703125" style="45" bestFit="1" customWidth="1"/>
    <col min="25" max="25" width="9.140625" style="45" bestFit="1" customWidth="1"/>
    <col min="26" max="26" width="9.140625" style="45" customWidth="1"/>
    <col min="27" max="27" width="16" style="45" customWidth="1"/>
    <col min="28" max="28" width="9.140625" style="45" customWidth="1"/>
    <col min="29" max="29" width="11.42578125" style="45" bestFit="1" customWidth="1"/>
    <col min="30" max="16384" width="8.7109375" style="45"/>
  </cols>
  <sheetData>
    <row r="1" spans="1:21">
      <c r="C1" s="94" t="s">
        <v>37</v>
      </c>
      <c r="D1" s="72"/>
      <c r="E1" s="72"/>
      <c r="F1" s="72"/>
      <c r="G1" s="72"/>
      <c r="H1" s="72" t="s">
        <v>28</v>
      </c>
      <c r="I1" s="72"/>
      <c r="J1" s="72"/>
      <c r="K1" t="s">
        <v>29</v>
      </c>
    </row>
    <row r="2" spans="1:21" s="41" customFormat="1">
      <c r="A2" s="39" t="s">
        <v>13</v>
      </c>
      <c r="B2" s="39" t="s">
        <v>35</v>
      </c>
      <c r="C2" s="39" t="s">
        <v>36</v>
      </c>
      <c r="D2" s="39" t="s">
        <v>35</v>
      </c>
      <c r="E2" s="39" t="s">
        <v>36</v>
      </c>
      <c r="F2" s="39" t="s">
        <v>62</v>
      </c>
      <c r="G2" s="39" t="s">
        <v>38</v>
      </c>
      <c r="H2" s="39" t="s">
        <v>38</v>
      </c>
      <c r="I2" s="39" t="s">
        <v>35</v>
      </c>
      <c r="J2" s="39" t="s">
        <v>36</v>
      </c>
      <c r="K2" s="39" t="s">
        <v>38</v>
      </c>
      <c r="L2" s="39" t="s">
        <v>35</v>
      </c>
      <c r="M2" s="39" t="s">
        <v>36</v>
      </c>
      <c r="N2" s="40"/>
      <c r="O2" s="77" t="s">
        <v>14</v>
      </c>
      <c r="P2" s="58">
        <v>44286</v>
      </c>
      <c r="T2" s="42"/>
      <c r="U2" s="42"/>
    </row>
    <row r="3" spans="1:21" s="41" customFormat="1">
      <c r="A3" s="43">
        <v>39845</v>
      </c>
      <c r="B3" s="73">
        <v>1441.27</v>
      </c>
      <c r="C3" s="73">
        <v>1551.41</v>
      </c>
      <c r="D3" s="44"/>
      <c r="E3" s="44"/>
      <c r="F3" s="131">
        <v>4.0385</v>
      </c>
      <c r="G3" s="44"/>
      <c r="H3" s="44">
        <v>10000</v>
      </c>
      <c r="I3" s="44">
        <v>10000</v>
      </c>
      <c r="J3" s="44">
        <v>10000</v>
      </c>
      <c r="K3" s="45"/>
      <c r="L3" s="45"/>
      <c r="M3" s="45"/>
      <c r="N3" s="45"/>
      <c r="O3" s="45" t="s">
        <v>15</v>
      </c>
      <c r="P3" s="45"/>
      <c r="Q3" s="160">
        <v>1.7699999999999999E-4</v>
      </c>
      <c r="R3" s="218"/>
      <c r="S3" s="218"/>
      <c r="T3" s="218"/>
      <c r="U3" s="211"/>
    </row>
    <row r="4" spans="1:21" s="41" customFormat="1">
      <c r="A4" s="43">
        <v>39872</v>
      </c>
      <c r="B4" s="73">
        <v>1435.83</v>
      </c>
      <c r="C4" s="73">
        <v>1560.35</v>
      </c>
      <c r="D4" s="46">
        <f t="shared" ref="D4:E35" si="0">B4/B3-1</f>
        <v>-3.7744489235188583E-3</v>
      </c>
      <c r="E4" s="46">
        <f t="shared" si="0"/>
        <v>5.7624999194281212E-3</v>
      </c>
      <c r="F4" s="132">
        <v>3.9815999999999998</v>
      </c>
      <c r="G4" s="130">
        <f>F4/F3-1</f>
        <v>-1.4089389624860726E-2</v>
      </c>
      <c r="H4" s="107">
        <f>H3*(1+G4)</f>
        <v>9859.1061037513919</v>
      </c>
      <c r="I4" s="44">
        <f t="shared" ref="I4:J19" si="1">I3*(1+D4)</f>
        <v>9962.2555107648113</v>
      </c>
      <c r="J4" s="44">
        <f t="shared" si="1"/>
        <v>10057.62499919428</v>
      </c>
      <c r="K4" s="46">
        <f>(H4-(MAX($H$3:H4)))/(MAX($H$3:H4))</f>
        <v>-1.4089389624860815E-2</v>
      </c>
      <c r="L4" s="46">
        <f>(I4-(MAX($I$3:I4)))/(MAX($I$3:I4))</f>
        <v>-3.7744489235188665E-3</v>
      </c>
      <c r="M4" s="46">
        <f>(J4-(MAX($J$3:J4)))/(MAX($J$3:J4))</f>
        <v>0</v>
      </c>
      <c r="N4" s="47"/>
      <c r="O4" s="45" t="s">
        <v>16</v>
      </c>
      <c r="P4" s="45"/>
      <c r="Q4" s="48">
        <f>COUNTA(A:A)-2</f>
        <v>146</v>
      </c>
      <c r="T4" s="42"/>
      <c r="U4" s="42"/>
    </row>
    <row r="5" spans="1:21" s="41" customFormat="1">
      <c r="A5" s="43">
        <f t="shared" ref="A5:A68" si="2">EOMONTH(A4,1)</f>
        <v>39903</v>
      </c>
      <c r="B5" s="73">
        <v>1455.79</v>
      </c>
      <c r="C5" s="73">
        <v>1582.47</v>
      </c>
      <c r="D5" s="46">
        <f t="shared" si="0"/>
        <v>1.3901367153493105E-2</v>
      </c>
      <c r="E5" s="46">
        <f t="shared" si="0"/>
        <v>1.4176306597878829E-2</v>
      </c>
      <c r="F5" s="132">
        <v>3.9302999999999999</v>
      </c>
      <c r="G5" s="130">
        <f t="shared" ref="G5:G68" si="3">F5/F4-1</f>
        <v>-1.2884267631103064E-2</v>
      </c>
      <c r="H5" s="107">
        <f t="shared" ref="H5:H68" si="4">H4*(1+G5)</f>
        <v>9732.0787421072164</v>
      </c>
      <c r="I5" s="44">
        <f t="shared" si="1"/>
        <v>10100.744482296863</v>
      </c>
      <c r="J5" s="44">
        <f t="shared" si="1"/>
        <v>10200.20497482935</v>
      </c>
      <c r="K5" s="46">
        <f>(H5-(MAX($H$3:H5)))/(MAX($H$3:H5))</f>
        <v>-2.6792125789278361E-2</v>
      </c>
      <c r="L5" s="46">
        <f>(I5-(MAX($I$3:I5)))/(MAX($I$3:I5))</f>
        <v>0</v>
      </c>
      <c r="M5" s="46">
        <f>(J5-(MAX($J$3:J5)))/(MAX($J$3:J5))</f>
        <v>0</v>
      </c>
      <c r="N5" s="47"/>
      <c r="O5" s="45"/>
      <c r="P5" s="45"/>
      <c r="T5" s="42"/>
      <c r="U5" s="42"/>
    </row>
    <row r="6" spans="1:21" s="41" customFormat="1">
      <c r="A6" s="43">
        <f t="shared" si="2"/>
        <v>39933</v>
      </c>
      <c r="B6" s="73">
        <v>1462.75</v>
      </c>
      <c r="C6" s="73">
        <v>1586.97</v>
      </c>
      <c r="D6" s="46">
        <f t="shared" si="0"/>
        <v>4.7809093344506337E-3</v>
      </c>
      <c r="E6" s="46">
        <f t="shared" si="0"/>
        <v>2.8436558039015569E-3</v>
      </c>
      <c r="F6" s="132">
        <v>4.133</v>
      </c>
      <c r="G6" s="130">
        <f t="shared" si="3"/>
        <v>5.1573671221026407E-2</v>
      </c>
      <c r="H6" s="107">
        <f t="shared" si="4"/>
        <v>10233.997771449795</v>
      </c>
      <c r="I6" s="44">
        <f t="shared" si="1"/>
        <v>10149.035225877176</v>
      </c>
      <c r="J6" s="44">
        <f t="shared" si="1"/>
        <v>10229.21084690701</v>
      </c>
      <c r="K6" s="46">
        <f>(H6-(MAX($H$3:H6)))/(MAX($H$3:H6))</f>
        <v>0</v>
      </c>
      <c r="L6" s="46">
        <f>(I6-(MAX($I$3:I6)))/(MAX($I$3:I6))</f>
        <v>0</v>
      </c>
      <c r="M6" s="46">
        <f>(J6-(MAX($J$3:J6)))/(MAX($J$3:J6))</f>
        <v>0</v>
      </c>
      <c r="N6" s="47"/>
      <c r="O6" s="45"/>
      <c r="P6" s="45"/>
      <c r="Q6" s="49" t="str">
        <f>K2</f>
        <v>RFXIX</v>
      </c>
      <c r="R6" s="85" t="s">
        <v>35</v>
      </c>
      <c r="S6" s="85" t="s">
        <v>36</v>
      </c>
    </row>
    <row r="7" spans="1:21" s="41" customFormat="1">
      <c r="A7" s="43">
        <f t="shared" si="2"/>
        <v>39964</v>
      </c>
      <c r="B7" s="73">
        <v>1473.36</v>
      </c>
      <c r="C7" s="73">
        <v>1591.61</v>
      </c>
      <c r="D7" s="46">
        <f t="shared" si="0"/>
        <v>7.253460946846646E-3</v>
      </c>
      <c r="E7" s="46">
        <f t="shared" si="0"/>
        <v>2.9238107840727778E-3</v>
      </c>
      <c r="F7" s="132">
        <v>4.3532000000000002</v>
      </c>
      <c r="G7" s="130">
        <f t="shared" si="3"/>
        <v>5.3278490200822759E-2</v>
      </c>
      <c r="H7" s="107">
        <f t="shared" si="4"/>
        <v>10779.249721431224</v>
      </c>
      <c r="I7" s="44">
        <f t="shared" si="1"/>
        <v>10222.650856536247</v>
      </c>
      <c r="J7" s="44">
        <f t="shared" si="1"/>
        <v>10259.119123893752</v>
      </c>
      <c r="K7" s="46">
        <f>(H7-(MAX($H$3:H7)))/(MAX($H$3:H7))</f>
        <v>0</v>
      </c>
      <c r="L7" s="46">
        <f>(I7-(MAX($I$3:I7)))/(MAX($I$3:I7))</f>
        <v>0</v>
      </c>
      <c r="M7" s="46">
        <f>(J7-(MAX($J$3:J7)))/(MAX($J$3:J7))</f>
        <v>0</v>
      </c>
      <c r="N7" s="47"/>
      <c r="O7" s="45" t="s">
        <v>17</v>
      </c>
      <c r="P7" s="45"/>
      <c r="Q7" s="50">
        <f>STDEV(G4:G1146)*SQRT(12)</f>
        <v>7.485543418135511E-2</v>
      </c>
      <c r="R7" s="50">
        <f>STDEV(D4:D1032)*SQRT(12)</f>
        <v>3.0090790420081101E-2</v>
      </c>
      <c r="S7" s="50">
        <f>STDEV(E4:E1032)*SQRT(12)</f>
        <v>2.1262784931136505E-2</v>
      </c>
    </row>
    <row r="8" spans="1:21" s="41" customFormat="1">
      <c r="A8" s="43">
        <f t="shared" si="2"/>
        <v>39994</v>
      </c>
      <c r="B8" s="73">
        <v>1481.74</v>
      </c>
      <c r="C8" s="73">
        <v>1593.6</v>
      </c>
      <c r="D8" s="46">
        <f t="shared" si="0"/>
        <v>5.6876798609981627E-3</v>
      </c>
      <c r="E8" s="46">
        <f t="shared" si="0"/>
        <v>1.2503062936273235E-3</v>
      </c>
      <c r="F8" s="132">
        <v>4.6296999999999997</v>
      </c>
      <c r="G8" s="130">
        <f t="shared" si="3"/>
        <v>6.3516493613893221E-2</v>
      </c>
      <c r="H8" s="107">
        <f t="shared" si="4"/>
        <v>11463.909867525072</v>
      </c>
      <c r="I8" s="44">
        <f t="shared" si="1"/>
        <v>10280.794021938984</v>
      </c>
      <c r="J8" s="44">
        <f t="shared" si="1"/>
        <v>10271.946165101428</v>
      </c>
      <c r="K8" s="46">
        <f>(H8-(MAX($H$3:H8)))/(MAX($H$3:H8))</f>
        <v>0</v>
      </c>
      <c r="L8" s="46">
        <f>(I8-(MAX($I$3:I8)))/(MAX($I$3:I8))</f>
        <v>0</v>
      </c>
      <c r="M8" s="46">
        <f>(J8-(MAX($J$3:J8)))/(MAX($J$3:J8))</f>
        <v>0</v>
      </c>
      <c r="N8" s="47"/>
      <c r="O8" s="45" t="s">
        <v>19</v>
      </c>
      <c r="P8" s="45"/>
      <c r="Q8" s="76">
        <f>COVAR(G4:G149,D4:D149)/VAR(D4:D149)</f>
        <v>0.20595058674193675</v>
      </c>
      <c r="R8" s="48"/>
      <c r="S8" s="48">
        <f>COVAR(E4:E149,D4:D149)/VAR(D4:D143)</f>
        <v>0.62123263688389463</v>
      </c>
    </row>
    <row r="9" spans="1:21" s="41" customFormat="1">
      <c r="A9" s="43">
        <f t="shared" si="2"/>
        <v>40025</v>
      </c>
      <c r="B9" s="73">
        <v>1505.64</v>
      </c>
      <c r="C9" s="73">
        <v>1606.64</v>
      </c>
      <c r="D9" s="46">
        <f t="shared" si="0"/>
        <v>1.6129685369903113E-2</v>
      </c>
      <c r="E9" s="46">
        <f t="shared" si="0"/>
        <v>8.1827309236948143E-3</v>
      </c>
      <c r="F9" s="132">
        <v>4.8764000000000003</v>
      </c>
      <c r="G9" s="130">
        <f t="shared" si="3"/>
        <v>5.3286390046871412E-2</v>
      </c>
      <c r="H9" s="107">
        <f t="shared" si="4"/>
        <v>12074.780240188191</v>
      </c>
      <c r="I9" s="44">
        <f t="shared" si="1"/>
        <v>10446.619994865641</v>
      </c>
      <c r="J9" s="44">
        <f t="shared" si="1"/>
        <v>10355.998736633132</v>
      </c>
      <c r="K9" s="46">
        <f>(H9-(MAX($H$3:H9)))/(MAX($H$3:H9))</f>
        <v>0</v>
      </c>
      <c r="L9" s="46">
        <f>(I9-(MAX($I$3:I9)))/(MAX($I$3:I9))</f>
        <v>0</v>
      </c>
      <c r="M9" s="46">
        <f>(J9-(MAX($J$3:J9)))/(MAX($J$3:J9))</f>
        <v>0</v>
      </c>
      <c r="N9" s="47"/>
      <c r="O9" s="45" t="s">
        <v>20</v>
      </c>
      <c r="P9" s="45"/>
      <c r="Q9" s="50">
        <f>(Q29-Q27)/Q27</f>
        <v>4.2740999999999998</v>
      </c>
      <c r="R9" s="50">
        <f>(R29-R27)/R27</f>
        <v>0.60368980135575034</v>
      </c>
      <c r="S9" s="50">
        <f>(S29-S27)/S27</f>
        <v>0.48114940602419665</v>
      </c>
    </row>
    <row r="10" spans="1:21" s="41" customFormat="1">
      <c r="A10" s="43">
        <f t="shared" si="2"/>
        <v>40056</v>
      </c>
      <c r="B10" s="73">
        <v>1521.23</v>
      </c>
      <c r="C10" s="73">
        <v>1617.37</v>
      </c>
      <c r="D10" s="46">
        <f t="shared" si="0"/>
        <v>1.0354400786376505E-2</v>
      </c>
      <c r="E10" s="46">
        <f t="shared" si="0"/>
        <v>6.6785340835531226E-3</v>
      </c>
      <c r="F10" s="132">
        <v>5.101</v>
      </c>
      <c r="G10" s="130">
        <f t="shared" si="3"/>
        <v>4.6058567795914884E-2</v>
      </c>
      <c r="H10" s="107">
        <f t="shared" si="4"/>
        <v>12630.927324501672</v>
      </c>
      <c r="I10" s="44">
        <f t="shared" si="1"/>
        <v>10554.788485155455</v>
      </c>
      <c r="J10" s="44">
        <f t="shared" si="1"/>
        <v>10425.161627164969</v>
      </c>
      <c r="K10" s="46">
        <f>(H10-(MAX($H$3:H10)))/(MAX($H$3:H10))</f>
        <v>0</v>
      </c>
      <c r="L10" s="46">
        <f>(I10-(MAX($I$3:I10)))/(MAX($I$3:I10))</f>
        <v>0</v>
      </c>
      <c r="M10" s="46">
        <f>(J10-(MAX($J$3:J10)))/(MAX($J$3:J10))</f>
        <v>0</v>
      </c>
      <c r="N10" s="47"/>
      <c r="O10" s="45" t="s">
        <v>21</v>
      </c>
      <c r="P10" s="45"/>
      <c r="Q10" s="50">
        <f>T27</f>
        <v>0.14644878856083343</v>
      </c>
      <c r="R10" s="50">
        <f>U27</f>
        <v>3.958309402094029E-2</v>
      </c>
      <c r="S10" s="50">
        <f>V27</f>
        <v>3.2813306965731703E-2</v>
      </c>
    </row>
    <row r="11" spans="1:21" s="41" customFormat="1">
      <c r="A11" s="43">
        <f t="shared" si="2"/>
        <v>40086</v>
      </c>
      <c r="B11" s="73">
        <v>1537.21</v>
      </c>
      <c r="C11" s="73">
        <v>1630.37</v>
      </c>
      <c r="D11" s="46">
        <f t="shared" si="0"/>
        <v>1.0504657415381091E-2</v>
      </c>
      <c r="E11" s="46">
        <f t="shared" si="0"/>
        <v>8.037740282062833E-3</v>
      </c>
      <c r="F11" s="132">
        <v>5.3239999999999998</v>
      </c>
      <c r="G11" s="130">
        <f t="shared" si="3"/>
        <v>4.3716918251323289E-2</v>
      </c>
      <c r="H11" s="107">
        <f t="shared" si="4"/>
        <v>13183.112541785316</v>
      </c>
      <c r="I11" s="44">
        <f t="shared" si="1"/>
        <v>10665.662922283822</v>
      </c>
      <c r="J11" s="44">
        <f t="shared" si="1"/>
        <v>10508.956368722649</v>
      </c>
      <c r="K11" s="46">
        <f>(H11-(MAX($H$3:H11)))/(MAX($H$3:H11))</f>
        <v>0</v>
      </c>
      <c r="L11" s="46">
        <f>(I11-(MAX($I$3:I11)))/(MAX($I$3:I11))</f>
        <v>0</v>
      </c>
      <c r="M11" s="46">
        <f>(J11-(MAX($J$3:J11)))/(MAX($J$3:J11))</f>
        <v>0</v>
      </c>
      <c r="N11" s="47"/>
      <c r="O11" s="45" t="s">
        <v>22</v>
      </c>
      <c r="P11" s="45"/>
      <c r="Q11" s="78">
        <f>((Q10-Q3)-Q8*(R10-Q3))</f>
        <v>0.13815608037601285</v>
      </c>
      <c r="S11" s="50">
        <f>((S10-Q3)-S8*(R10-Q3))</f>
        <v>8.1559552678082924E-3</v>
      </c>
    </row>
    <row r="12" spans="1:21" s="41" customFormat="1">
      <c r="A12" s="43">
        <f t="shared" si="2"/>
        <v>40117</v>
      </c>
      <c r="B12" s="73">
        <v>1544.8</v>
      </c>
      <c r="C12" s="73">
        <v>1642.02</v>
      </c>
      <c r="D12" s="46">
        <f t="shared" si="0"/>
        <v>4.9375166698109041E-3</v>
      </c>
      <c r="E12" s="46">
        <f t="shared" si="0"/>
        <v>7.1456172525254935E-3</v>
      </c>
      <c r="F12" s="132">
        <v>5.6417000000000002</v>
      </c>
      <c r="G12" s="130">
        <f t="shared" si="3"/>
        <v>5.9673178061607768E-2</v>
      </c>
      <c r="H12" s="107">
        <f t="shared" si="4"/>
        <v>13969.790763897487</v>
      </c>
      <c r="I12" s="44">
        <f t="shared" si="1"/>
        <v>10718.324810757182</v>
      </c>
      <c r="J12" s="44">
        <f t="shared" si="1"/>
        <v>10584.049348657032</v>
      </c>
      <c r="K12" s="46">
        <f>(H12-(MAX($H$3:H12)))/(MAX($H$3:H12))</f>
        <v>0</v>
      </c>
      <c r="L12" s="46">
        <f>(I12-(MAX($I$3:I12)))/(MAX($I$3:I12))</f>
        <v>0</v>
      </c>
      <c r="M12" s="46">
        <f>(J12-(MAX($J$3:J12)))/(MAX($J$3:J12))</f>
        <v>0</v>
      </c>
      <c r="N12" s="47"/>
      <c r="O12" s="45" t="s">
        <v>23</v>
      </c>
      <c r="P12" s="45"/>
      <c r="Q12" s="78">
        <f>RSQ(G4:G149,D4:D149)</f>
        <v>6.9489037862813094E-3</v>
      </c>
      <c r="S12" s="50">
        <f>RSQ(E4:E149,D4:D149)</f>
        <v>0.73350501905724197</v>
      </c>
    </row>
    <row r="13" spans="1:21" s="41" customFormat="1">
      <c r="A13" s="43">
        <f t="shared" si="2"/>
        <v>40147</v>
      </c>
      <c r="B13" s="73">
        <v>1564.8</v>
      </c>
      <c r="C13" s="73">
        <v>1663.08</v>
      </c>
      <c r="D13" s="46">
        <f t="shared" si="0"/>
        <v>1.2946659761781554E-2</v>
      </c>
      <c r="E13" s="46">
        <f t="shared" si="0"/>
        <v>1.2825665948039466E-2</v>
      </c>
      <c r="F13" s="132">
        <v>5.5918999999999999</v>
      </c>
      <c r="G13" s="130">
        <f t="shared" si="3"/>
        <v>-8.8271265753231409E-3</v>
      </c>
      <c r="H13" s="107">
        <f t="shared" si="4"/>
        <v>13846.477652593783</v>
      </c>
      <c r="I13" s="44">
        <f t="shared" si="1"/>
        <v>10857.091315298316</v>
      </c>
      <c r="J13" s="44">
        <f t="shared" si="1"/>
        <v>10719.796829980472</v>
      </c>
      <c r="K13" s="46">
        <f>(H13-(MAX($H$3:H13)))/(MAX($H$3:H13))</f>
        <v>-8.8271265753231513E-3</v>
      </c>
      <c r="L13" s="46">
        <f>(I13-(MAX($I$3:I13)))/(MAX($I$3:I13))</f>
        <v>0</v>
      </c>
      <c r="M13" s="46">
        <f>(J13-(MAX($J$3:J13)))/(MAX($J$3:J13))</f>
        <v>0</v>
      </c>
      <c r="N13" s="47"/>
      <c r="O13" t="s">
        <v>45</v>
      </c>
      <c r="P13" s="45"/>
      <c r="Q13" s="114">
        <f>CORREL(G4:G149,D4:D149)</f>
        <v>8.3360085090415481E-2</v>
      </c>
      <c r="S13" s="114">
        <f>CORREL(E4:E149,D4:D149)</f>
        <v>0.85644907557731764</v>
      </c>
    </row>
    <row r="14" spans="1:21" s="41" customFormat="1">
      <c r="A14" s="43">
        <f t="shared" si="2"/>
        <v>40178</v>
      </c>
      <c r="B14" s="73">
        <v>1540.34</v>
      </c>
      <c r="C14" s="73">
        <v>1639.67</v>
      </c>
      <c r="D14" s="46">
        <f t="shared" si="0"/>
        <v>-1.5631390593047079E-2</v>
      </c>
      <c r="E14" s="46">
        <f t="shared" si="0"/>
        <v>-1.4076292180772887E-2</v>
      </c>
      <c r="F14" s="132">
        <v>5.9378000000000002</v>
      </c>
      <c r="G14" s="130">
        <f t="shared" si="3"/>
        <v>6.1857329351383328E-2</v>
      </c>
      <c r="H14" s="107">
        <f t="shared" si="4"/>
        <v>14702.983781106846</v>
      </c>
      <c r="I14" s="44">
        <f t="shared" si="1"/>
        <v>10687.379880244509</v>
      </c>
      <c r="J14" s="44">
        <f t="shared" si="1"/>
        <v>10568.901837683145</v>
      </c>
      <c r="K14" s="46">
        <f>(H14-(MAX($H$3:H14)))/(MAX($H$3:H14))</f>
        <v>0</v>
      </c>
      <c r="L14" s="46">
        <f>(I14-(MAX($I$3:I14)))/(MAX($I$3:I14))</f>
        <v>-1.5631390593047037E-2</v>
      </c>
      <c r="M14" s="46">
        <f>(J14-(MAX($J$3:J14)))/(MAX($J$3:J14))</f>
        <v>-1.407629218077287E-2</v>
      </c>
      <c r="N14" s="47"/>
      <c r="O14" s="45" t="s">
        <v>24</v>
      </c>
      <c r="P14" s="45"/>
      <c r="Q14" s="48">
        <f>(Q10-Q3)/Q7</f>
        <v>1.954057045564056</v>
      </c>
      <c r="R14" s="48">
        <f>(R10-Q3)/R7</f>
        <v>1.3095732438667553</v>
      </c>
      <c r="S14" s="48">
        <f>(S10-Q3)/S7</f>
        <v>1.5349027454037876</v>
      </c>
    </row>
    <row r="15" spans="1:21" s="41" customFormat="1">
      <c r="A15" s="43">
        <f t="shared" si="2"/>
        <v>40209</v>
      </c>
      <c r="B15" s="73">
        <v>1563.87</v>
      </c>
      <c r="C15" s="73">
        <v>1661.42</v>
      </c>
      <c r="D15" s="46">
        <f t="shared" si="0"/>
        <v>1.5275848189360675E-2</v>
      </c>
      <c r="E15" s="46">
        <f t="shared" si="0"/>
        <v>1.3264864271469223E-2</v>
      </c>
      <c r="F15" s="132">
        <v>6.2069000000000001</v>
      </c>
      <c r="G15" s="130">
        <f t="shared" si="3"/>
        <v>4.5319815419852416E-2</v>
      </c>
      <c r="H15" s="107">
        <f t="shared" si="4"/>
        <v>15369.320292187693</v>
      </c>
      <c r="I15" s="44">
        <f t="shared" si="1"/>
        <v>10850.638672837153</v>
      </c>
      <c r="J15" s="44">
        <f t="shared" si="1"/>
        <v>10709.096886058493</v>
      </c>
      <c r="K15" s="46">
        <f>(H15-(MAX($H$3:H15)))/(MAX($H$3:H15))</f>
        <v>0</v>
      </c>
      <c r="L15" s="46">
        <f>(I15-(MAX($I$3:I15)))/(MAX($I$3:I15))</f>
        <v>-5.943251533742697E-4</v>
      </c>
      <c r="M15" s="46">
        <f>(J15-(MAX($J$3:J15)))/(MAX($J$3:J15))</f>
        <v>-9.9814801452718926E-4</v>
      </c>
      <c r="N15" s="47"/>
      <c r="O15" s="45" t="s">
        <v>25</v>
      </c>
      <c r="P15" s="45"/>
      <c r="Q15" s="41">
        <f>COUNTIF(G:G,"&gt;0")</f>
        <v>125</v>
      </c>
      <c r="R15" s="41">
        <f>COUNTIF(D:D,"&gt;0")</f>
        <v>95</v>
      </c>
      <c r="S15" s="41">
        <f>COUNTIF(E:E,"&gt;0")</f>
        <v>103</v>
      </c>
    </row>
    <row r="16" spans="1:21" s="41" customFormat="1">
      <c r="A16" s="43">
        <f t="shared" si="2"/>
        <v>40237</v>
      </c>
      <c r="B16" s="73">
        <v>1569.71</v>
      </c>
      <c r="C16" s="73">
        <v>1664.37</v>
      </c>
      <c r="D16" s="46">
        <f t="shared" si="0"/>
        <v>3.734325743188549E-3</v>
      </c>
      <c r="E16" s="46">
        <f t="shared" si="0"/>
        <v>1.7755895559219415E-3</v>
      </c>
      <c r="F16" s="132">
        <v>6.2571000000000003</v>
      </c>
      <c r="G16" s="130">
        <f t="shared" si="3"/>
        <v>8.0877732845703321E-3</v>
      </c>
      <c r="H16" s="107">
        <f t="shared" si="4"/>
        <v>15493.623870248854</v>
      </c>
      <c r="I16" s="44">
        <f t="shared" si="1"/>
        <v>10891.158492163166</v>
      </c>
      <c r="J16" s="44">
        <f t="shared" si="1"/>
        <v>10728.111846642734</v>
      </c>
      <c r="K16" s="46">
        <f>(H16-(MAX($H$3:H16)))/(MAX($H$3:H16))</f>
        <v>0</v>
      </c>
      <c r="L16" s="46">
        <f>(I16-(MAX($I$3:I16)))/(MAX($I$3:I16))</f>
        <v>0</v>
      </c>
      <c r="M16" s="46">
        <f>(J16-(MAX($J$3:J16)))/(MAX($J$3:J16))</f>
        <v>0</v>
      </c>
      <c r="N16" s="47"/>
      <c r="O16" s="45" t="s">
        <v>26</v>
      </c>
      <c r="P16" s="45"/>
      <c r="Q16" s="51">
        <f>Q15/$Q$4</f>
        <v>0.85616438356164382</v>
      </c>
      <c r="R16" s="51">
        <f>R15/$Q$4</f>
        <v>0.65068493150684936</v>
      </c>
      <c r="S16" s="51">
        <f>S15/$Q$4</f>
        <v>0.70547945205479456</v>
      </c>
    </row>
    <row r="17" spans="1:28" s="41" customFormat="1">
      <c r="A17" s="43">
        <f t="shared" si="2"/>
        <v>40268</v>
      </c>
      <c r="B17" s="73">
        <v>1567.78</v>
      </c>
      <c r="C17" s="73">
        <v>1664.92</v>
      </c>
      <c r="D17" s="46">
        <f t="shared" si="0"/>
        <v>-1.2295264730428634E-3</v>
      </c>
      <c r="E17" s="46">
        <f t="shared" si="0"/>
        <v>3.3045536749654048E-4</v>
      </c>
      <c r="F17" s="132">
        <v>6.3383000000000003</v>
      </c>
      <c r="G17" s="130">
        <f t="shared" si="3"/>
        <v>1.2977257835099287E-2</v>
      </c>
      <c r="H17" s="107">
        <f t="shared" si="4"/>
        <v>15694.688622013122</v>
      </c>
      <c r="I17" s="44">
        <f t="shared" si="1"/>
        <v>10877.767524474946</v>
      </c>
      <c r="J17" s="44">
        <f t="shared" si="1"/>
        <v>10731.65700878556</v>
      </c>
      <c r="K17" s="46">
        <f>(H17-(MAX($H$3:H17)))/(MAX($H$3:H17))</f>
        <v>0</v>
      </c>
      <c r="L17" s="46">
        <f>(I17-(MAX($I$3:I17)))/(MAX($I$3:I17))</f>
        <v>-1.2295264730427949E-3</v>
      </c>
      <c r="M17" s="46">
        <f>(J17-(MAX($J$3:J17)))/(MAX($J$3:J17))</f>
        <v>0</v>
      </c>
      <c r="N17" s="47"/>
      <c r="O17" s="45" t="s">
        <v>27</v>
      </c>
      <c r="P17" s="45"/>
      <c r="Q17" s="52">
        <f>MIN(K4:K149)</f>
        <v>-9.7561913551761262E-2</v>
      </c>
      <c r="R17" s="52">
        <f>MIN(L4:L149)</f>
        <v>-3.6662044948892539E-2</v>
      </c>
      <c r="S17" s="52">
        <f>MIN(M4:M149)</f>
        <v>-2.8466628612502848E-2</v>
      </c>
      <c r="Y17" s="53"/>
      <c r="Z17" s="53"/>
    </row>
    <row r="18" spans="1:28">
      <c r="A18" s="43">
        <f t="shared" si="2"/>
        <v>40298</v>
      </c>
      <c r="B18" s="73">
        <v>1584.1</v>
      </c>
      <c r="C18" s="73">
        <v>1674.95</v>
      </c>
      <c r="D18" s="46">
        <f t="shared" si="0"/>
        <v>1.0409623799257472E-2</v>
      </c>
      <c r="E18" s="46">
        <f t="shared" si="0"/>
        <v>6.0243134805275655E-3</v>
      </c>
      <c r="F18" s="132">
        <v>6.7088999999999999</v>
      </c>
      <c r="G18" s="130">
        <f t="shared" si="3"/>
        <v>5.846993673382439E-2</v>
      </c>
      <c r="H18" s="107">
        <f t="shared" si="4"/>
        <v>16612.356072799303</v>
      </c>
      <c r="I18" s="44">
        <f t="shared" si="1"/>
        <v>10991.00099218051</v>
      </c>
      <c r="J18" s="44">
        <f t="shared" si="1"/>
        <v>10796.307874771985</v>
      </c>
      <c r="K18" s="46">
        <f>(H18-(MAX($H$3:H18)))/(MAX($H$3:H18))</f>
        <v>0</v>
      </c>
      <c r="L18" s="46">
        <f>(I18-(MAX($I$3:I18)))/(MAX($I$3:I18))</f>
        <v>0</v>
      </c>
      <c r="M18" s="46">
        <f>(J18-(MAX($J$3:J18)))/(MAX($J$3:J18))</f>
        <v>0</v>
      </c>
      <c r="N18" s="47"/>
      <c r="T18" s="41"/>
      <c r="U18" s="41"/>
      <c r="V18" s="41"/>
      <c r="W18" s="41"/>
      <c r="X18" s="41"/>
      <c r="Y18" s="41"/>
      <c r="Z18" s="41"/>
      <c r="AA18" s="41"/>
      <c r="AB18" s="41"/>
    </row>
    <row r="19" spans="1:28" ht="15.75" thickBot="1">
      <c r="A19" s="43">
        <f t="shared" si="2"/>
        <v>40329</v>
      </c>
      <c r="B19" s="73">
        <v>1597.43</v>
      </c>
      <c r="C19" s="73">
        <v>1693.71</v>
      </c>
      <c r="D19" s="46">
        <f t="shared" si="0"/>
        <v>8.4148727984345584E-3</v>
      </c>
      <c r="E19" s="46">
        <f t="shared" si="0"/>
        <v>1.1200334338338447E-2</v>
      </c>
      <c r="F19" s="132">
        <v>6.3581000000000003</v>
      </c>
      <c r="G19" s="130">
        <f t="shared" si="3"/>
        <v>-5.2288750763910596E-2</v>
      </c>
      <c r="H19" s="107">
        <f t="shared" si="4"/>
        <v>15743.716726507364</v>
      </c>
      <c r="I19" s="44">
        <f t="shared" si="1"/>
        <v>11083.488867457178</v>
      </c>
      <c r="J19" s="44">
        <f t="shared" si="1"/>
        <v>10917.230132589068</v>
      </c>
      <c r="K19" s="46">
        <f>(H19-(MAX($H$3:H19)))/(MAX($H$3:H19))</f>
        <v>-5.2288750763910555E-2</v>
      </c>
      <c r="L19" s="46">
        <f>(I19-(MAX($I$3:I19)))/(MAX($I$3:I19))</f>
        <v>0</v>
      </c>
      <c r="M19" s="46">
        <f>(J19-(MAX($J$3:J19)))/(MAX($J$3:J19))</f>
        <v>0</v>
      </c>
      <c r="N19" s="47"/>
    </row>
    <row r="20" spans="1:28" ht="15.75" thickBot="1">
      <c r="A20" s="43">
        <f t="shared" si="2"/>
        <v>40359</v>
      </c>
      <c r="B20" s="73">
        <v>1622.48</v>
      </c>
      <c r="C20" s="73">
        <v>1712.72</v>
      </c>
      <c r="D20" s="46">
        <f t="shared" si="0"/>
        <v>1.56814383102859E-2</v>
      </c>
      <c r="E20" s="46">
        <f t="shared" si="0"/>
        <v>1.122388130199381E-2</v>
      </c>
      <c r="F20" s="132">
        <v>6.6238999999999999</v>
      </c>
      <c r="G20" s="130">
        <f t="shared" si="3"/>
        <v>4.1804941727874523E-2</v>
      </c>
      <c r="H20" s="107">
        <f t="shared" si="4"/>
        <v>16401.881886839168</v>
      </c>
      <c r="I20" s="44">
        <f t="shared" ref="I20:J35" si="5">I19*(1+D20)</f>
        <v>11257.293914394948</v>
      </c>
      <c r="J20" s="44">
        <f t="shared" si="5"/>
        <v>11039.763827743798</v>
      </c>
      <c r="K20" s="46">
        <f>(H20-(MAX($H$3:H20)))/(MAX($H$3:H20))</f>
        <v>-1.2669737214744643E-2</v>
      </c>
      <c r="L20" s="46">
        <f>(I20-(MAX($I$3:I20)))/(MAX($I$3:I20))</f>
        <v>0</v>
      </c>
      <c r="M20" s="46">
        <f>(J20-(MAX($J$3:J20)))/(MAX($J$3:J20))</f>
        <v>0</v>
      </c>
      <c r="N20" s="47"/>
      <c r="O20" s="54"/>
      <c r="P20" s="55"/>
      <c r="Q20" s="89" t="str">
        <f>H2</f>
        <v>RFXIX</v>
      </c>
      <c r="R20" s="86" t="s">
        <v>35</v>
      </c>
      <c r="S20" s="86" t="s">
        <v>36</v>
      </c>
      <c r="T20" s="89" t="str">
        <f>K2</f>
        <v>RFXIX</v>
      </c>
      <c r="U20" s="86" t="s">
        <v>35</v>
      </c>
      <c r="V20" s="87" t="s">
        <v>36</v>
      </c>
    </row>
    <row r="21" spans="1:28">
      <c r="A21" s="43">
        <f t="shared" si="2"/>
        <v>40390</v>
      </c>
      <c r="B21" s="73">
        <v>1639.79</v>
      </c>
      <c r="C21" s="73">
        <v>1727.41</v>
      </c>
      <c r="D21" s="46">
        <f t="shared" si="0"/>
        <v>1.0668852620679514E-2</v>
      </c>
      <c r="E21" s="46">
        <f t="shared" si="0"/>
        <v>8.5770003269654005E-3</v>
      </c>
      <c r="F21" s="132">
        <v>6.7443999999999997</v>
      </c>
      <c r="G21" s="130">
        <f t="shared" si="3"/>
        <v>1.819169975392132E-2</v>
      </c>
      <c r="H21" s="107">
        <f t="shared" si="4"/>
        <v>16700.259997523826</v>
      </c>
      <c r="I21" s="44">
        <f t="shared" si="5"/>
        <v>11377.3963240753</v>
      </c>
      <c r="J21" s="44">
        <f t="shared" si="5"/>
        <v>11134.451885703978</v>
      </c>
      <c r="K21" s="46">
        <f>(H21-(MAX($H$3:H21)))/(MAX($H$3:H21))</f>
        <v>0</v>
      </c>
      <c r="L21" s="46">
        <f>(I21-(MAX($I$3:I21)))/(MAX($I$3:I21))</f>
        <v>0</v>
      </c>
      <c r="M21" s="46">
        <f>(J21-(MAX($J$3:J21)))/(MAX($J$3:J21))</f>
        <v>0</v>
      </c>
      <c r="N21" s="47"/>
      <c r="O21" s="57" t="s">
        <v>5</v>
      </c>
      <c r="P21" s="58">
        <v>44196</v>
      </c>
      <c r="Q21" s="59">
        <f t="shared" ref="Q21:Q29" si="6">SUMIF(A:A,$P21,H:H)</f>
        <v>51899</v>
      </c>
      <c r="R21" s="59">
        <f t="shared" ref="R21:R29" si="7">SUMIF(A:A,$P21,I:I)</f>
        <v>16596.612709624165</v>
      </c>
      <c r="S21" s="59">
        <f t="shared" ref="S21:S29" si="8">SUMIF(A:A,$P21,J:J)</f>
        <v>14976.247413643066</v>
      </c>
      <c r="T21" s="60">
        <f t="shared" ref="T21:V22" si="9">(Q$29-Q21)/Q21</f>
        <v>1.6223819341413131E-2</v>
      </c>
      <c r="U21" s="110">
        <f t="shared" si="9"/>
        <v>-3.372463440941114E-2</v>
      </c>
      <c r="V21" s="90">
        <f t="shared" si="9"/>
        <v>-1.1000977003826266E-2</v>
      </c>
    </row>
    <row r="22" spans="1:28">
      <c r="A22" s="43">
        <f t="shared" si="2"/>
        <v>40421</v>
      </c>
      <c r="B22" s="73">
        <v>1660.89</v>
      </c>
      <c r="C22" s="73">
        <v>1730.06</v>
      </c>
      <c r="D22" s="46">
        <f t="shared" si="0"/>
        <v>1.2867501326389474E-2</v>
      </c>
      <c r="E22" s="46">
        <f t="shared" si="0"/>
        <v>1.5340886066421699E-3</v>
      </c>
      <c r="F22" s="132">
        <v>7.0054999999999996</v>
      </c>
      <c r="G22" s="130">
        <f t="shared" si="3"/>
        <v>3.8713599430638679E-2</v>
      </c>
      <c r="H22" s="107">
        <f t="shared" si="4"/>
        <v>17346.787173455483</v>
      </c>
      <c r="I22" s="44">
        <f t="shared" si="5"/>
        <v>11523.794986366198</v>
      </c>
      <c r="J22" s="44">
        <f t="shared" si="5"/>
        <v>11151.533121483042</v>
      </c>
      <c r="K22" s="46">
        <f>(H22-(MAX($H$3:H22)))/(MAX($H$3:H22))</f>
        <v>0</v>
      </c>
      <c r="L22" s="46">
        <f>(I22-(MAX($I$3:I22)))/(MAX($I$3:I22))</f>
        <v>0</v>
      </c>
      <c r="M22" s="46">
        <f>(J22-(MAX($J$3:J22)))/(MAX($J$3:J22))</f>
        <v>0</v>
      </c>
      <c r="N22" s="47"/>
      <c r="O22" s="57" t="s">
        <v>30</v>
      </c>
      <c r="P22" s="43">
        <f>EOMONTH(P2,-3)</f>
        <v>44196</v>
      </c>
      <c r="Q22" s="59">
        <f t="shared" si="6"/>
        <v>51899</v>
      </c>
      <c r="R22" s="59">
        <f t="shared" si="7"/>
        <v>16596.612709624165</v>
      </c>
      <c r="S22" s="59">
        <f t="shared" si="8"/>
        <v>14976.247413643066</v>
      </c>
      <c r="T22" s="60">
        <f t="shared" si="9"/>
        <v>1.6223819341413131E-2</v>
      </c>
      <c r="U22" s="110">
        <f t="shared" si="9"/>
        <v>-3.372463440941114E-2</v>
      </c>
      <c r="V22" s="90">
        <f t="shared" si="9"/>
        <v>-1.1000977003826266E-2</v>
      </c>
    </row>
    <row r="23" spans="1:28">
      <c r="A23" s="43">
        <f t="shared" si="2"/>
        <v>40451</v>
      </c>
      <c r="B23" s="73">
        <v>1662.66</v>
      </c>
      <c r="C23" s="73">
        <v>1723.47</v>
      </c>
      <c r="D23" s="46">
        <f t="shared" si="0"/>
        <v>1.065693694344505E-3</v>
      </c>
      <c r="E23" s="46">
        <f t="shared" si="0"/>
        <v>-3.8091164468283534E-3</v>
      </c>
      <c r="F23" s="132">
        <v>7.1677999999999997</v>
      </c>
      <c r="G23" s="130">
        <f t="shared" si="3"/>
        <v>2.3167511241167782E-2</v>
      </c>
      <c r="H23" s="107">
        <f t="shared" si="4"/>
        <v>17748.669060294658</v>
      </c>
      <c r="I23" s="44">
        <f t="shared" si="5"/>
        <v>11536.075822018087</v>
      </c>
      <c r="J23" s="44">
        <f t="shared" si="5"/>
        <v>11109.055633262649</v>
      </c>
      <c r="K23" s="46">
        <f>(H23-(MAX($H$3:H23)))/(MAX($H$3:H23))</f>
        <v>0</v>
      </c>
      <c r="L23" s="46">
        <f>(I23-(MAX($I$3:I23)))/(MAX($I$3:I23))</f>
        <v>0</v>
      </c>
      <c r="M23" s="46">
        <f>(J23-(MAX($J$3:J23)))/(MAX($J$3:J23))</f>
        <v>-3.8091164468284128E-3</v>
      </c>
      <c r="N23" s="47"/>
      <c r="O23" s="57" t="s">
        <v>2</v>
      </c>
      <c r="P23" s="43">
        <f>EOMONTH(P2,-12)</f>
        <v>43921</v>
      </c>
      <c r="Q23" s="59">
        <f t="shared" si="6"/>
        <v>46934</v>
      </c>
      <c r="R23" s="59">
        <f t="shared" si="7"/>
        <v>15923.803312356482</v>
      </c>
      <c r="S23" s="59">
        <f t="shared" si="8"/>
        <v>14824.450016436658</v>
      </c>
      <c r="T23" s="60">
        <f>Q29/Q23-1</f>
        <v>0.12372693569693616</v>
      </c>
      <c r="U23" s="110">
        <f t="shared" ref="U23:V23" si="10">R29/R23-1</f>
        <v>7.1022417812247607E-3</v>
      </c>
      <c r="V23" s="90">
        <f t="shared" si="10"/>
        <v>-8.7395864132067125E-4</v>
      </c>
    </row>
    <row r="24" spans="1:28">
      <c r="A24" s="43">
        <f t="shared" si="2"/>
        <v>40482</v>
      </c>
      <c r="B24" s="73">
        <v>1668.58</v>
      </c>
      <c r="C24" s="73">
        <v>1740.35</v>
      </c>
      <c r="D24" s="46">
        <f t="shared" si="0"/>
        <v>3.5605595852428173E-3</v>
      </c>
      <c r="E24" s="46">
        <f t="shared" si="0"/>
        <v>9.794194270860368E-3</v>
      </c>
      <c r="F24" s="132">
        <v>7.1635999999999997</v>
      </c>
      <c r="G24" s="130">
        <f t="shared" si="3"/>
        <v>-5.8595384915871573E-4</v>
      </c>
      <c r="H24" s="107">
        <f t="shared" si="4"/>
        <v>17738.269159341333</v>
      </c>
      <c r="I24" s="44">
        <f t="shared" si="5"/>
        <v>11577.150707362262</v>
      </c>
      <c r="J24" s="44">
        <f t="shared" si="5"/>
        <v>11217.85988230062</v>
      </c>
      <c r="K24" s="46">
        <f>(H24-(MAX($H$3:H24)))/(MAX($H$3:H24))</f>
        <v>-5.8595384915880323E-4</v>
      </c>
      <c r="L24" s="46">
        <f>(I24-(MAX($I$3:I24)))/(MAX($I$3:I24))</f>
        <v>0</v>
      </c>
      <c r="M24" s="46">
        <f>(J24-(MAX($J$3:J24)))/(MAX($J$3:J24))</f>
        <v>0</v>
      </c>
      <c r="N24" s="47"/>
      <c r="O24" s="57" t="s">
        <v>1</v>
      </c>
      <c r="P24" s="43">
        <f>EOMONTH(P2,-36)</f>
        <v>43190</v>
      </c>
      <c r="Q24" s="59">
        <f t="shared" si="6"/>
        <v>44325.120713136042</v>
      </c>
      <c r="R24" s="59">
        <f t="shared" si="7"/>
        <v>13990.994053855289</v>
      </c>
      <c r="S24" s="59">
        <f t="shared" si="8"/>
        <v>13263.805183671624</v>
      </c>
      <c r="T24" s="60">
        <f>(Q29/Q24)^(1/3)-1</f>
        <v>5.9659032354989039E-2</v>
      </c>
      <c r="U24" s="110">
        <f t="shared" ref="U24:V24" si="11">(R29/R24)^(1/3)-1</f>
        <v>4.6543452836169896E-2</v>
      </c>
      <c r="V24" s="90">
        <f t="shared" si="11"/>
        <v>3.7473258779132435E-2</v>
      </c>
    </row>
    <row r="25" spans="1:28">
      <c r="A25" s="43">
        <f t="shared" si="2"/>
        <v>40512</v>
      </c>
      <c r="B25" s="73">
        <v>1658.99</v>
      </c>
      <c r="C25" s="73">
        <v>1737.22</v>
      </c>
      <c r="D25" s="46">
        <f t="shared" si="0"/>
        <v>-5.7474019825239919E-3</v>
      </c>
      <c r="E25" s="46">
        <f t="shared" si="0"/>
        <v>-1.7984888097221097E-3</v>
      </c>
      <c r="F25" s="132">
        <v>7.3666</v>
      </c>
      <c r="G25" s="130">
        <f t="shared" si="3"/>
        <v>2.8337707298006665E-2</v>
      </c>
      <c r="H25" s="107">
        <f t="shared" si="4"/>
        <v>18240.931038752005</v>
      </c>
      <c r="I25" s="44">
        <f t="shared" si="5"/>
        <v>11510.612168434789</v>
      </c>
      <c r="J25" s="44">
        <f t="shared" si="5"/>
        <v>11197.68468683327</v>
      </c>
      <c r="K25" s="46">
        <f>(H25-(MAX($H$3:H25)))/(MAX($H$3:H25))</f>
        <v>0</v>
      </c>
      <c r="L25" s="46">
        <f>(I25-(MAX($I$3:I25)))/(MAX($I$3:I25))</f>
        <v>-5.7474019825239555E-3</v>
      </c>
      <c r="M25" s="46">
        <f>(J25-(MAX($J$3:J25)))/(MAX($J$3:J25))</f>
        <v>-1.7984888097221869E-3</v>
      </c>
      <c r="N25" s="47"/>
      <c r="O25" s="57" t="s">
        <v>32</v>
      </c>
      <c r="P25" s="43">
        <f>EOMONTH(P2,-60)</f>
        <v>42460</v>
      </c>
      <c r="Q25" s="59">
        <f t="shared" si="6"/>
        <v>34411.538937724399</v>
      </c>
      <c r="R25" s="59">
        <f t="shared" si="7"/>
        <v>13764.041435678264</v>
      </c>
      <c r="S25" s="59">
        <f t="shared" si="8"/>
        <v>13139.015476244198</v>
      </c>
      <c r="T25" s="60">
        <f>(Q29/Q25)^(1/5)-1</f>
        <v>8.9152901881684343E-2</v>
      </c>
      <c r="U25" s="110">
        <f t="shared" ref="U25:V25" si="12">(R29/R25)^(1/5)-1</f>
        <v>3.1038491972825044E-2</v>
      </c>
      <c r="V25" s="90">
        <f t="shared" si="12"/>
        <v>2.4252915690574417E-2</v>
      </c>
    </row>
    <row r="26" spans="1:28">
      <c r="A26" s="43">
        <f t="shared" si="2"/>
        <v>40543</v>
      </c>
      <c r="B26" s="73">
        <v>1641.1</v>
      </c>
      <c r="C26" s="73">
        <v>1727.67</v>
      </c>
      <c r="D26" s="46">
        <f t="shared" si="0"/>
        <v>-1.0783669582095201E-2</v>
      </c>
      <c r="E26" s="46">
        <f t="shared" si="0"/>
        <v>-5.4972887717157359E-3</v>
      </c>
      <c r="F26" s="132">
        <v>7.5255000000000001</v>
      </c>
      <c r="G26" s="130">
        <f t="shared" si="3"/>
        <v>2.1570330953221362E-2</v>
      </c>
      <c r="H26" s="107">
        <f t="shared" si="4"/>
        <v>18634.393958152774</v>
      </c>
      <c r="I26" s="44">
        <f t="shared" si="5"/>
        <v>11386.485530122744</v>
      </c>
      <c r="J26" s="44">
        <f t="shared" si="5"/>
        <v>11136.127780535129</v>
      </c>
      <c r="K26" s="46">
        <f>(H26-(MAX($H$3:H26)))/(MAX($H$3:H26))</f>
        <v>0</v>
      </c>
      <c r="L26" s="46">
        <f>(I26-(MAX($I$3:I26)))/(MAX($I$3:I26))</f>
        <v>-1.6469093480684177E-2</v>
      </c>
      <c r="M26" s="46">
        <f>(J26-(MAX($J$3:J26)))/(MAX($J$3:J26))</f>
        <v>-7.2858907690981347E-3</v>
      </c>
      <c r="N26" s="47"/>
      <c r="O26" s="57" t="s">
        <v>42</v>
      </c>
      <c r="P26" s="43">
        <f>EOMONTH(P2,-120)</f>
        <v>40633</v>
      </c>
      <c r="Q26" s="59">
        <f t="shared" si="6"/>
        <v>19718.459824192145</v>
      </c>
      <c r="R26" s="59">
        <f t="shared" si="7"/>
        <v>11434.568123946248</v>
      </c>
      <c r="S26" s="59">
        <f t="shared" si="8"/>
        <v>11200.972019002073</v>
      </c>
      <c r="T26" s="60">
        <f>(Q29/Q26)^(1/10)-1</f>
        <v>0.10338617219189694</v>
      </c>
      <c r="U26" s="110">
        <f t="shared" ref="U26:V26" si="13">(R29/R26)^(1/10)-1</f>
        <v>3.440368758605783E-2</v>
      </c>
      <c r="V26" s="90">
        <f t="shared" si="13"/>
        <v>2.8334285180276142E-2</v>
      </c>
    </row>
    <row r="27" spans="1:28">
      <c r="A27" s="43">
        <f t="shared" si="2"/>
        <v>40574</v>
      </c>
      <c r="B27" s="73">
        <v>1643.01</v>
      </c>
      <c r="C27" s="73">
        <v>1728.56</v>
      </c>
      <c r="D27" s="46">
        <f t="shared" si="0"/>
        <v>1.1638535128877248E-3</v>
      </c>
      <c r="E27" s="46">
        <f t="shared" si="0"/>
        <v>5.151446746194388E-4</v>
      </c>
      <c r="F27" s="132">
        <v>7.9977</v>
      </c>
      <c r="G27" s="130">
        <f t="shared" si="3"/>
        <v>6.2746661351405164E-2</v>
      </c>
      <c r="H27" s="107">
        <f t="shared" si="4"/>
        <v>19803.639965333656</v>
      </c>
      <c r="I27" s="44">
        <f t="shared" si="5"/>
        <v>11399.737731306423</v>
      </c>
      <c r="J27" s="44">
        <f t="shared" si="5"/>
        <v>11141.864497457154</v>
      </c>
      <c r="K27" s="46">
        <f>(H27-(MAX($H$3:H27)))/(MAX($H$3:H27))</f>
        <v>0</v>
      </c>
      <c r="L27" s="46">
        <f>(I27-(MAX($I$3:I27)))/(MAX($I$3:I27))</f>
        <v>-1.5324407580097982E-2</v>
      </c>
      <c r="M27" s="46">
        <f>(J27-(MAX($J$3:J27)))/(MAX($J$3:J27))</f>
        <v>-6.7744993823081762E-3</v>
      </c>
      <c r="N27" s="47"/>
      <c r="O27" s="57" t="s">
        <v>0</v>
      </c>
      <c r="P27" s="61">
        <f>A3</f>
        <v>39845</v>
      </c>
      <c r="Q27" s="59">
        <f t="shared" si="6"/>
        <v>10000</v>
      </c>
      <c r="R27" s="59">
        <f t="shared" si="7"/>
        <v>10000</v>
      </c>
      <c r="S27" s="59">
        <f t="shared" si="8"/>
        <v>10000</v>
      </c>
      <c r="T27" s="60">
        <f>(Q29/Q27)^(12/$Q$4)-1</f>
        <v>0.14644878856083343</v>
      </c>
      <c r="U27" s="110">
        <f t="shared" ref="U27:V27" si="14">(R29/R27)^(12/$Q$4)-1</f>
        <v>3.958309402094029E-2</v>
      </c>
      <c r="V27" s="90">
        <f t="shared" si="14"/>
        <v>3.2813306965731703E-2</v>
      </c>
    </row>
    <row r="28" spans="1:28">
      <c r="A28" s="43">
        <f t="shared" si="2"/>
        <v>40602</v>
      </c>
      <c r="B28" s="73">
        <v>1647.12</v>
      </c>
      <c r="C28" s="73">
        <v>1732.9</v>
      </c>
      <c r="D28" s="46">
        <f t="shared" si="0"/>
        <v>2.5015063815800875E-3</v>
      </c>
      <c r="E28" s="46">
        <f t="shared" si="0"/>
        <v>2.5107604017218232E-3</v>
      </c>
      <c r="F28" s="132">
        <v>7.9528999999999996</v>
      </c>
      <c r="G28" s="130">
        <f t="shared" si="3"/>
        <v>-5.6016104630081109E-3</v>
      </c>
      <c r="H28" s="107">
        <f t="shared" si="4"/>
        <v>19692.707688498198</v>
      </c>
      <c r="I28" s="44">
        <f t="shared" si="5"/>
        <v>11428.254247989626</v>
      </c>
      <c r="J28" s="44">
        <f t="shared" si="5"/>
        <v>11169.83904963872</v>
      </c>
      <c r="K28" s="46">
        <f>(H28-(MAX($H$3:H28)))/(MAX($H$3:H28))</f>
        <v>-5.6016104630080684E-3</v>
      </c>
      <c r="L28" s="46">
        <f>(I28-(MAX($I$3:I28)))/(MAX($I$3:I28))</f>
        <v>-1.2861235301873384E-2</v>
      </c>
      <c r="M28" s="46">
        <f>(J28-(MAX($J$3:J28)))/(MAX($J$3:J28))</f>
        <v>-4.2807481253769328E-3</v>
      </c>
      <c r="N28" s="47"/>
      <c r="O28" s="57" t="s">
        <v>33</v>
      </c>
      <c r="P28" s="61">
        <v>40011</v>
      </c>
      <c r="Q28" s="59">
        <f t="shared" si="6"/>
        <v>0</v>
      </c>
      <c r="R28" s="59">
        <f t="shared" si="7"/>
        <v>0</v>
      </c>
      <c r="S28" s="59">
        <f t="shared" si="8"/>
        <v>0</v>
      </c>
      <c r="T28" s="60"/>
      <c r="U28" s="110"/>
      <c r="V28" s="95"/>
    </row>
    <row r="29" spans="1:28" ht="15.75" thickBot="1">
      <c r="A29" s="43">
        <f t="shared" si="2"/>
        <v>40633</v>
      </c>
      <c r="B29" s="73">
        <v>1648.03</v>
      </c>
      <c r="C29" s="73">
        <v>1737.73</v>
      </c>
      <c r="D29" s="46">
        <f t="shared" si="0"/>
        <v>5.5247947933367847E-4</v>
      </c>
      <c r="E29" s="46">
        <f t="shared" si="0"/>
        <v>2.7872352703559589E-3</v>
      </c>
      <c r="F29" s="132">
        <v>7.9633000000000003</v>
      </c>
      <c r="G29" s="130">
        <f t="shared" si="3"/>
        <v>1.3076990783236209E-3</v>
      </c>
      <c r="H29" s="107">
        <f t="shared" si="4"/>
        <v>19718.459824192145</v>
      </c>
      <c r="I29" s="44">
        <f t="shared" si="5"/>
        <v>11434.568123946248</v>
      </c>
      <c r="J29" s="44">
        <f t="shared" si="5"/>
        <v>11200.972019002073</v>
      </c>
      <c r="K29" s="46">
        <f>(H29-(MAX($H$3:H29)))/(MAX($H$3:H29))</f>
        <v>-4.3012366055239833E-3</v>
      </c>
      <c r="L29" s="46">
        <f>(I29-(MAX($I$3:I29)))/(MAX($I$3:I29))</f>
        <v>-1.2315861391122829E-2</v>
      </c>
      <c r="M29" s="46">
        <f>(J29-(MAX($J$3:J29)))/(MAX($J$3:J29))</f>
        <v>-1.5054443071795226E-3</v>
      </c>
      <c r="N29" s="47"/>
      <c r="O29" s="62" t="s">
        <v>3</v>
      </c>
      <c r="P29" s="63">
        <f>P2</f>
        <v>44286</v>
      </c>
      <c r="Q29" s="64">
        <f t="shared" si="6"/>
        <v>52741</v>
      </c>
      <c r="R29" s="64">
        <f t="shared" si="7"/>
        <v>16036.898013557504</v>
      </c>
      <c r="S29" s="64">
        <f t="shared" si="8"/>
        <v>14811.494060241967</v>
      </c>
      <c r="T29" s="65"/>
      <c r="U29" s="79"/>
      <c r="V29" s="91"/>
    </row>
    <row r="30" spans="1:28" ht="15.75" thickBot="1">
      <c r="A30" s="43">
        <f t="shared" si="2"/>
        <v>40663</v>
      </c>
      <c r="B30" s="73">
        <v>1668.95</v>
      </c>
      <c r="C30" s="73">
        <v>1756.8</v>
      </c>
      <c r="D30" s="46">
        <f t="shared" si="0"/>
        <v>1.2693943678209862E-2</v>
      </c>
      <c r="E30" s="46">
        <f t="shared" si="0"/>
        <v>1.0974086883462908E-2</v>
      </c>
      <c r="F30" s="132">
        <v>7.9996</v>
      </c>
      <c r="G30" s="130">
        <f t="shared" si="3"/>
        <v>4.5584117137367208E-3</v>
      </c>
      <c r="H30" s="107">
        <f t="shared" si="4"/>
        <v>19808.344682431591</v>
      </c>
      <c r="I30" s="44">
        <f t="shared" si="5"/>
        <v>11579.717887696275</v>
      </c>
      <c r="J30" s="44">
        <f t="shared" si="5"/>
        <v>11323.892459117838</v>
      </c>
      <c r="K30" s="46">
        <f>(H30-(MAX($H$3:H30)))/(MAX($H$3:H30))</f>
        <v>0</v>
      </c>
      <c r="L30" s="46">
        <f>(I30-(MAX($I$3:I30)))/(MAX($I$3:I30))</f>
        <v>0</v>
      </c>
      <c r="M30" s="46">
        <f>(J30-(MAX($J$3:J30)))/(MAX($J$3:J30))</f>
        <v>0</v>
      </c>
      <c r="O30" s="42"/>
      <c r="P30" s="41"/>
      <c r="T30" s="41"/>
      <c r="U30" s="41"/>
    </row>
    <row r="31" spans="1:28" ht="15.75" thickBot="1">
      <c r="A31" s="43">
        <f t="shared" si="2"/>
        <v>40694</v>
      </c>
      <c r="B31" s="73">
        <v>1690.73</v>
      </c>
      <c r="C31" s="73">
        <v>1775.67</v>
      </c>
      <c r="D31" s="46">
        <f t="shared" si="0"/>
        <v>1.3050121333772813E-2</v>
      </c>
      <c r="E31" s="46">
        <f t="shared" si="0"/>
        <v>1.0741120218579203E-2</v>
      </c>
      <c r="F31" s="132">
        <v>7.9635999999999996</v>
      </c>
      <c r="G31" s="130">
        <f t="shared" si="3"/>
        <v>-4.5002250112505804E-3</v>
      </c>
      <c r="H31" s="107">
        <f t="shared" si="4"/>
        <v>19719.202674260239</v>
      </c>
      <c r="I31" s="44">
        <f t="shared" si="5"/>
        <v>11730.83461114157</v>
      </c>
      <c r="J31" s="44">
        <f t="shared" si="5"/>
        <v>11445.523749363485</v>
      </c>
      <c r="K31" s="46">
        <f>(H31-(MAX($H$3:H31)))/(MAX($H$3:H31))</f>
        <v>-4.5002250112505934E-3</v>
      </c>
      <c r="L31" s="46">
        <f>(I31-(MAX($I$3:I31)))/(MAX($I$3:I31))</f>
        <v>0</v>
      </c>
      <c r="M31" s="46">
        <f>(J31-(MAX($J$3:J31)))/(MAX($J$3:J31))</f>
        <v>0</v>
      </c>
      <c r="O31" s="42"/>
      <c r="P31" s="41"/>
      <c r="Q31" s="89" t="str">
        <f>Q20</f>
        <v>RFXIX</v>
      </c>
      <c r="R31" s="86" t="s">
        <v>35</v>
      </c>
      <c r="S31" s="86" t="s">
        <v>36</v>
      </c>
      <c r="T31" s="89" t="str">
        <f>T20</f>
        <v>RFXIX</v>
      </c>
      <c r="U31" s="86" t="s">
        <v>35</v>
      </c>
      <c r="V31" s="87" t="s">
        <v>36</v>
      </c>
    </row>
    <row r="32" spans="1:28">
      <c r="A32" s="43">
        <f t="shared" si="2"/>
        <v>40724</v>
      </c>
      <c r="B32" s="73">
        <v>1685.78</v>
      </c>
      <c r="C32" s="73">
        <v>1777.33</v>
      </c>
      <c r="D32" s="46">
        <f t="shared" si="0"/>
        <v>-2.9277294423118994E-3</v>
      </c>
      <c r="E32" s="46">
        <f t="shared" si="0"/>
        <v>9.3485839148033101E-4</v>
      </c>
      <c r="F32" s="132">
        <v>7.8532000000000002</v>
      </c>
      <c r="G32" s="130">
        <f t="shared" si="3"/>
        <v>-1.3863077000351498E-2</v>
      </c>
      <c r="H32" s="107">
        <f t="shared" si="4"/>
        <v>19445.833849201434</v>
      </c>
      <c r="I32" s="44">
        <f t="shared" si="5"/>
        <v>11696.48990126764</v>
      </c>
      <c r="J32" s="44">
        <f t="shared" si="5"/>
        <v>11456.223693285465</v>
      </c>
      <c r="K32" s="46">
        <f>(H32-(MAX($H$3:H32)))/(MAX($H$3:H32))</f>
        <v>-1.8300915045752156E-2</v>
      </c>
      <c r="L32" s="46">
        <f>(I32-(MAX($I$3:I32)))/(MAX($I$3:I32))</f>
        <v>-2.9277294423119046E-3</v>
      </c>
      <c r="M32" s="46">
        <f>(J32-(MAX($J$3:J32)))/(MAX($J$3:J32))</f>
        <v>0</v>
      </c>
      <c r="O32" s="54"/>
      <c r="P32" s="66"/>
      <c r="Q32" s="67">
        <f>Q27</f>
        <v>10000</v>
      </c>
      <c r="R32" s="67">
        <f>R27</f>
        <v>10000</v>
      </c>
      <c r="S32" s="67">
        <f>S27</f>
        <v>10000</v>
      </c>
      <c r="T32" s="54"/>
      <c r="U32" s="141"/>
      <c r="V32" s="142"/>
    </row>
    <row r="33" spans="1:23">
      <c r="A33" s="43">
        <f t="shared" si="2"/>
        <v>40755</v>
      </c>
      <c r="B33" s="73">
        <v>1712.53</v>
      </c>
      <c r="C33" s="73">
        <v>1793.85</v>
      </c>
      <c r="D33" s="46">
        <f t="shared" si="0"/>
        <v>1.5868025483752435E-2</v>
      </c>
      <c r="E33" s="46">
        <f t="shared" si="0"/>
        <v>9.2948411381117424E-3</v>
      </c>
      <c r="F33" s="132">
        <v>7.9127999999999998</v>
      </c>
      <c r="G33" s="130">
        <f t="shared" si="3"/>
        <v>7.5892629756022512E-3</v>
      </c>
      <c r="H33" s="107">
        <f t="shared" si="4"/>
        <v>19593.41339606289</v>
      </c>
      <c r="I33" s="44">
        <f t="shared" si="5"/>
        <v>11882.090101091408</v>
      </c>
      <c r="J33" s="44">
        <f t="shared" si="5"/>
        <v>11562.707472557226</v>
      </c>
      <c r="K33" s="46">
        <f>(H33-(MAX($H$3:H33)))/(MAX($H$3:H33))</f>
        <v>-1.0850542527126346E-2</v>
      </c>
      <c r="L33" s="46">
        <f>(I33-(MAX($I$3:I33)))/(MAX($I$3:I33))</f>
        <v>0</v>
      </c>
      <c r="M33" s="46">
        <f>(J33-(MAX($J$3:J33)))/(MAX($J$3:J33))</f>
        <v>0</v>
      </c>
      <c r="O33" s="57" t="s">
        <v>39</v>
      </c>
      <c r="P33" s="61">
        <v>40178</v>
      </c>
      <c r="Q33" s="109">
        <f t="shared" ref="Q33:Q45" si="15">SUMIF(A:A,$P33,H:H)</f>
        <v>14702.983781106846</v>
      </c>
      <c r="R33" s="109">
        <f t="shared" ref="R33:R45" si="16">SUMIF(A:A,$P33,I:I)</f>
        <v>10687.379880244509</v>
      </c>
      <c r="S33" s="109">
        <f t="shared" ref="S33:S45" si="17">SUMIF(A:A,$P33,J:J)</f>
        <v>10568.901837683145</v>
      </c>
      <c r="T33" s="68">
        <f>Q33/Q32-1</f>
        <v>0.47029837811068465</v>
      </c>
      <c r="U33" s="108">
        <f>R33/R32-1</f>
        <v>6.8737988024450969E-2</v>
      </c>
      <c r="V33" s="92">
        <f>S33/S32-1</f>
        <v>5.6890183768314451E-2</v>
      </c>
    </row>
    <row r="34" spans="1:23">
      <c r="A34" s="43">
        <f t="shared" si="2"/>
        <v>40786</v>
      </c>
      <c r="B34" s="73">
        <v>1737.55</v>
      </c>
      <c r="C34" s="73">
        <v>1816.19</v>
      </c>
      <c r="D34" s="46">
        <f t="shared" si="0"/>
        <v>1.4609963037143903E-2</v>
      </c>
      <c r="E34" s="46">
        <f t="shared" si="0"/>
        <v>1.2453661119937731E-2</v>
      </c>
      <c r="F34" s="132">
        <v>7.7476000000000003</v>
      </c>
      <c r="G34" s="130">
        <f t="shared" si="3"/>
        <v>-2.0877565463552683E-2</v>
      </c>
      <c r="H34" s="107">
        <f t="shared" si="4"/>
        <v>19184.350625232135</v>
      </c>
      <c r="I34" s="44">
        <f t="shared" si="5"/>
        <v>12055.686998272367</v>
      </c>
      <c r="J34" s="44">
        <f t="shared" si="5"/>
        <v>11706.705513049425</v>
      </c>
      <c r="K34" s="46">
        <f>(H34-(MAX($H$3:H34)))/(MAX($H$3:H34))</f>
        <v>-3.1501575078753973E-2</v>
      </c>
      <c r="L34" s="46">
        <f>(I34-(MAX($I$3:I34)))/(MAX($I$3:I34))</f>
        <v>0</v>
      </c>
      <c r="M34" s="46">
        <f>(J34-(MAX($J$3:J34)))/(MAX($J$3:J34))</f>
        <v>0</v>
      </c>
      <c r="O34" s="57">
        <v>2010</v>
      </c>
      <c r="P34" s="61">
        <v>40543</v>
      </c>
      <c r="Q34" s="109">
        <f t="shared" si="15"/>
        <v>18634.393958152774</v>
      </c>
      <c r="R34" s="109">
        <f t="shared" si="16"/>
        <v>11386.485530122744</v>
      </c>
      <c r="S34" s="109">
        <f t="shared" si="17"/>
        <v>11136.127780535129</v>
      </c>
      <c r="T34" s="68">
        <f t="shared" ref="T34:V44" si="18">Q34/Q33-1</f>
        <v>0.26738859510256296</v>
      </c>
      <c r="U34" s="108">
        <f t="shared" si="18"/>
        <v>6.5414129348066119E-2</v>
      </c>
      <c r="V34" s="92">
        <f t="shared" si="18"/>
        <v>5.3669335902955861E-2</v>
      </c>
    </row>
    <row r="35" spans="1:23">
      <c r="A35" s="43">
        <f t="shared" si="2"/>
        <v>40816</v>
      </c>
      <c r="B35" s="73">
        <v>1750.19</v>
      </c>
      <c r="C35" s="73">
        <v>1819.29</v>
      </c>
      <c r="D35" s="46">
        <f t="shared" si="0"/>
        <v>7.274610802566972E-3</v>
      </c>
      <c r="E35" s="46">
        <f t="shared" si="0"/>
        <v>1.7068698759490353E-3</v>
      </c>
      <c r="F35" s="132">
        <v>7.5998000000000001</v>
      </c>
      <c r="G35" s="130">
        <f t="shared" si="3"/>
        <v>-1.9076875419484773E-2</v>
      </c>
      <c r="H35" s="107">
        <f t="shared" si="4"/>
        <v>18818.373158350867</v>
      </c>
      <c r="I35" s="44">
        <f t="shared" si="5"/>
        <v>12143.387429142365</v>
      </c>
      <c r="J35" s="44">
        <f t="shared" si="5"/>
        <v>11726.687336036255</v>
      </c>
      <c r="K35" s="46">
        <f>(H35-(MAX($H$3:H35)))/(MAX($H$3:H35))</f>
        <v>-4.9977498874943786E-2</v>
      </c>
      <c r="L35" s="46">
        <f>(I35-(MAX($I$3:I35)))/(MAX($I$3:I35))</f>
        <v>0</v>
      </c>
      <c r="M35" s="46">
        <f>(J35-(MAX($J$3:J35)))/(MAX($J$3:J35))</f>
        <v>0</v>
      </c>
      <c r="O35" s="57">
        <v>2011</v>
      </c>
      <c r="P35" s="61">
        <v>40908</v>
      </c>
      <c r="Q35" s="109">
        <f t="shared" si="15"/>
        <v>19320.292187693445</v>
      </c>
      <c r="R35" s="109">
        <f t="shared" si="16"/>
        <v>12279.378603592673</v>
      </c>
      <c r="S35" s="109">
        <f t="shared" si="17"/>
        <v>11830.077155619731</v>
      </c>
      <c r="T35" s="68">
        <f t="shared" si="18"/>
        <v>3.6808185502624546E-2</v>
      </c>
      <c r="U35" s="108">
        <f t="shared" si="18"/>
        <v>7.841691548351748E-2</v>
      </c>
      <c r="V35" s="92">
        <f t="shared" si="18"/>
        <v>6.2315141201734203E-2</v>
      </c>
    </row>
    <row r="36" spans="1:23">
      <c r="A36" s="43">
        <f t="shared" si="2"/>
        <v>40847</v>
      </c>
      <c r="B36" s="73">
        <v>1752.07</v>
      </c>
      <c r="C36" s="73">
        <v>1819.24</v>
      </c>
      <c r="D36" s="46">
        <f t="shared" ref="D36:E60" si="19">B36/B35-1</f>
        <v>1.0741690902129619E-3</v>
      </c>
      <c r="E36" s="46">
        <f t="shared" si="19"/>
        <v>-2.7483248959736528E-5</v>
      </c>
      <c r="F36" s="132">
        <v>7.4546000000000001</v>
      </c>
      <c r="G36" s="130">
        <f t="shared" si="3"/>
        <v>-1.9105765941208941E-2</v>
      </c>
      <c r="H36" s="107">
        <f t="shared" si="4"/>
        <v>18458.833725393088</v>
      </c>
      <c r="I36" s="44">
        <f t="shared" ref="I36:J51" si="20">I35*(1+D36)</f>
        <v>12156.43148056923</v>
      </c>
      <c r="J36" s="44">
        <f t="shared" si="20"/>
        <v>11726.365048568727</v>
      </c>
      <c r="K36" s="46">
        <f>(H36-(MAX($H$3:H36)))/(MAX($H$3:H36))</f>
        <v>-6.8128406420320961E-2</v>
      </c>
      <c r="L36" s="46">
        <f>(I36-(MAX($I$3:I36)))/(MAX($I$3:I36))</f>
        <v>0</v>
      </c>
      <c r="M36" s="46">
        <f>(J36-(MAX($J$3:J36)))/(MAX($J$3:J36))</f>
        <v>-2.7483248959665428E-5</v>
      </c>
      <c r="O36" s="57">
        <v>2012</v>
      </c>
      <c r="P36" s="61">
        <v>41274</v>
      </c>
      <c r="Q36" s="109">
        <f t="shared" si="15"/>
        <v>25521.852172836439</v>
      </c>
      <c r="R36" s="109">
        <f t="shared" si="16"/>
        <v>12796.977665531111</v>
      </c>
      <c r="S36" s="109">
        <f t="shared" si="17"/>
        <v>12136.76590972084</v>
      </c>
      <c r="T36" s="68">
        <f t="shared" si="18"/>
        <v>0.32098686318487646</v>
      </c>
      <c r="U36" s="108">
        <f t="shared" si="18"/>
        <v>4.2151893727504941E-2</v>
      </c>
      <c r="V36" s="92">
        <f t="shared" si="18"/>
        <v>2.5924493142922556E-2</v>
      </c>
    </row>
    <row r="37" spans="1:23">
      <c r="A37" s="43">
        <f t="shared" si="2"/>
        <v>40877</v>
      </c>
      <c r="B37" s="73">
        <v>1750.55</v>
      </c>
      <c r="C37" s="73">
        <v>1822.55</v>
      </c>
      <c r="D37" s="46">
        <f t="shared" si="19"/>
        <v>-8.6754524647991715E-4</v>
      </c>
      <c r="E37" s="46">
        <f t="shared" si="19"/>
        <v>1.8194410852883092E-3</v>
      </c>
      <c r="F37" s="132">
        <v>7.4154999999999998</v>
      </c>
      <c r="G37" s="130">
        <f t="shared" si="3"/>
        <v>-5.2450835725592615E-3</v>
      </c>
      <c r="H37" s="107">
        <f t="shared" si="4"/>
        <v>18362.015599851424</v>
      </c>
      <c r="I37" s="44">
        <f t="shared" si="20"/>
        <v>12145.885226224103</v>
      </c>
      <c r="J37" s="44">
        <f t="shared" si="20"/>
        <v>11747.700478919181</v>
      </c>
      <c r="K37" s="46">
        <f>(H37-(MAX($H$3:H37)))/(MAX($H$3:H37))</f>
        <v>-7.3016150807540439E-2</v>
      </c>
      <c r="L37" s="46">
        <f>(I37-(MAX($I$3:I37)))/(MAX($I$3:I37))</f>
        <v>-8.675452464799229E-4</v>
      </c>
      <c r="M37" s="46">
        <f>(J37-(MAX($J$3:J37)))/(MAX($J$3:J37))</f>
        <v>0</v>
      </c>
      <c r="O37" s="57">
        <v>2013</v>
      </c>
      <c r="P37" s="43">
        <v>41639</v>
      </c>
      <c r="Q37" s="109">
        <f t="shared" si="15"/>
        <v>30363.253683298251</v>
      </c>
      <c r="R37" s="109">
        <f t="shared" si="16"/>
        <v>12537.969984805082</v>
      </c>
      <c r="S37" s="109">
        <f t="shared" si="17"/>
        <v>11965.115604514607</v>
      </c>
      <c r="T37" s="68">
        <f t="shared" si="18"/>
        <v>0.18969632288735849</v>
      </c>
      <c r="U37" s="108">
        <f t="shared" si="18"/>
        <v>-2.0239754065029758E-2</v>
      </c>
      <c r="V37" s="92">
        <f t="shared" si="18"/>
        <v>-1.4143002055329368E-2</v>
      </c>
    </row>
    <row r="38" spans="1:23">
      <c r="A38" s="43">
        <f t="shared" si="2"/>
        <v>40908</v>
      </c>
      <c r="B38" s="73">
        <v>1769.79</v>
      </c>
      <c r="C38" s="73">
        <v>1835.33</v>
      </c>
      <c r="D38" s="46">
        <f t="shared" si="19"/>
        <v>1.0990831452971861E-2</v>
      </c>
      <c r="E38" s="46">
        <f t="shared" si="19"/>
        <v>7.0121533016926918E-3</v>
      </c>
      <c r="F38" s="132">
        <v>7.8025000000000002</v>
      </c>
      <c r="G38" s="130">
        <f t="shared" si="3"/>
        <v>5.2187984626795192E-2</v>
      </c>
      <c r="H38" s="107">
        <f t="shared" si="4"/>
        <v>19320.292187693445</v>
      </c>
      <c r="I38" s="44">
        <f t="shared" si="20"/>
        <v>12279.378603592673</v>
      </c>
      <c r="J38" s="44">
        <f t="shared" si="20"/>
        <v>11830.077155619731</v>
      </c>
      <c r="K38" s="46">
        <f>(H38-(MAX($H$3:H38)))/(MAX($H$3:H38))</f>
        <v>-2.4638731936596842E-2</v>
      </c>
      <c r="L38" s="46">
        <f>(I38-(MAX($I$3:I38)))/(MAX($I$3:I38))</f>
        <v>0</v>
      </c>
      <c r="M38" s="46">
        <f>(J38-(MAX($J$3:J38)))/(MAX($J$3:J38))</f>
        <v>0</v>
      </c>
      <c r="O38" s="57">
        <v>2014</v>
      </c>
      <c r="P38" s="43">
        <f t="shared" ref="P38:P40" si="21">EOMONTH(P37,12)</f>
        <v>42004</v>
      </c>
      <c r="Q38" s="109">
        <f t="shared" si="15"/>
        <v>33466.881267797449</v>
      </c>
      <c r="R38" s="109">
        <f t="shared" si="16"/>
        <v>13285.990827534062</v>
      </c>
      <c r="S38" s="109">
        <f t="shared" si="17"/>
        <v>12692.776248702799</v>
      </c>
      <c r="T38" s="68">
        <f t="shared" si="18"/>
        <v>0.10221656798943113</v>
      </c>
      <c r="U38" s="108">
        <f t="shared" si="18"/>
        <v>5.9660442929398982E-2</v>
      </c>
      <c r="V38" s="92">
        <f t="shared" si="18"/>
        <v>6.0815178744586085E-2</v>
      </c>
    </row>
    <row r="39" spans="1:23">
      <c r="A39" s="43">
        <f t="shared" si="2"/>
        <v>40939</v>
      </c>
      <c r="B39" s="73">
        <v>1785.33</v>
      </c>
      <c r="C39" s="73">
        <v>1842.81</v>
      </c>
      <c r="D39" s="46">
        <f t="shared" si="19"/>
        <v>8.7807027952468975E-3</v>
      </c>
      <c r="E39" s="46">
        <f t="shared" si="19"/>
        <v>4.0755613431917581E-3</v>
      </c>
      <c r="F39" s="132">
        <v>7.9640000000000004</v>
      </c>
      <c r="G39" s="130">
        <f t="shared" si="3"/>
        <v>2.0698494072412643E-2</v>
      </c>
      <c r="H39" s="107">
        <f t="shared" si="4"/>
        <v>19720.193141017699</v>
      </c>
      <c r="I39" s="44">
        <f t="shared" si="20"/>
        <v>12387.200177621135</v>
      </c>
      <c r="J39" s="44">
        <f t="shared" si="20"/>
        <v>11878.29136076215</v>
      </c>
      <c r="K39" s="46">
        <f>(H39-(MAX($H$3:H39)))/(MAX($H$3:H39))</f>
        <v>-4.4502225111255986E-3</v>
      </c>
      <c r="L39" s="46">
        <f>(I39-(MAX($I$3:I39)))/(MAX($I$3:I39))</f>
        <v>0</v>
      </c>
      <c r="M39" s="46">
        <f>(J39-(MAX($J$3:J39)))/(MAX($J$3:J39))</f>
        <v>0</v>
      </c>
      <c r="O39" s="57">
        <v>2015</v>
      </c>
      <c r="P39" s="43">
        <f t="shared" si="21"/>
        <v>42369</v>
      </c>
      <c r="Q39" s="109">
        <f t="shared" si="15"/>
        <v>34762.659403243779</v>
      </c>
      <c r="R39" s="109">
        <f t="shared" si="16"/>
        <v>13359.051392174964</v>
      </c>
      <c r="S39" s="109">
        <f t="shared" si="17"/>
        <v>12884.343919402358</v>
      </c>
      <c r="T39" s="68">
        <f t="shared" si="18"/>
        <v>3.871822190653762E-2</v>
      </c>
      <c r="U39" s="108">
        <f t="shared" si="18"/>
        <v>5.4990678218360678E-3</v>
      </c>
      <c r="V39" s="92">
        <f t="shared" si="18"/>
        <v>1.5092653249846544E-2</v>
      </c>
    </row>
    <row r="40" spans="1:23">
      <c r="A40" s="43">
        <f t="shared" si="2"/>
        <v>40968</v>
      </c>
      <c r="B40" s="73">
        <v>1784.92</v>
      </c>
      <c r="C40" s="73">
        <v>1844.51</v>
      </c>
      <c r="D40" s="46">
        <f t="shared" si="19"/>
        <v>-2.2964942055525572E-4</v>
      </c>
      <c r="E40" s="46">
        <f t="shared" si="19"/>
        <v>9.225042191001176E-4</v>
      </c>
      <c r="F40" s="132">
        <v>8.1166</v>
      </c>
      <c r="G40" s="130">
        <f t="shared" si="3"/>
        <v>1.9161225514816582E-2</v>
      </c>
      <c r="H40" s="107">
        <f t="shared" si="4"/>
        <v>20098.056208988477</v>
      </c>
      <c r="I40" s="44">
        <f t="shared" si="20"/>
        <v>12384.355464278042</v>
      </c>
      <c r="J40" s="44">
        <f t="shared" si="20"/>
        <v>11889.249134658154</v>
      </c>
      <c r="K40" s="46">
        <f>(H40-(MAX($H$3:H40)))/(MAX($H$3:H40))</f>
        <v>0</v>
      </c>
      <c r="L40" s="46">
        <f>(I40-(MAX($I$3:I40)))/(MAX($I$3:I40))</f>
        <v>-2.2964942055526226E-4</v>
      </c>
      <c r="M40" s="46">
        <f>(J40-(MAX($J$3:J40)))/(MAX($J$3:J40))</f>
        <v>0</v>
      </c>
      <c r="O40" s="57">
        <v>2016</v>
      </c>
      <c r="P40" s="43">
        <f t="shared" si="21"/>
        <v>42735</v>
      </c>
      <c r="Q40" s="109">
        <f t="shared" si="15"/>
        <v>36181.255416615066</v>
      </c>
      <c r="R40" s="109">
        <f t="shared" si="16"/>
        <v>13712.697828998042</v>
      </c>
      <c r="S40" s="109">
        <f t="shared" si="17"/>
        <v>13099.954235179612</v>
      </c>
      <c r="T40" s="68">
        <f t="shared" si="18"/>
        <v>4.0808040515994515E-2</v>
      </c>
      <c r="U40" s="108">
        <f t="shared" si="18"/>
        <v>2.647242131505112E-2</v>
      </c>
      <c r="V40" s="92">
        <f t="shared" si="18"/>
        <v>1.6734287529578395E-2</v>
      </c>
    </row>
    <row r="41" spans="1:23">
      <c r="A41" s="43">
        <f t="shared" si="2"/>
        <v>40999</v>
      </c>
      <c r="B41" s="73">
        <v>1775.14</v>
      </c>
      <c r="C41" s="73">
        <v>1845.71</v>
      </c>
      <c r="D41" s="46">
        <f t="shared" si="19"/>
        <v>-5.4792371646907867E-3</v>
      </c>
      <c r="E41" s="46">
        <f t="shared" si="19"/>
        <v>6.5057928663980746E-4</v>
      </c>
      <c r="F41" s="132">
        <v>8.4029000000000007</v>
      </c>
      <c r="G41" s="130">
        <f t="shared" si="3"/>
        <v>3.5273390335855082E-2</v>
      </c>
      <c r="H41" s="107">
        <f t="shared" si="4"/>
        <v>20806.982790640082</v>
      </c>
      <c r="I41" s="44">
        <f t="shared" si="20"/>
        <v>12316.498643557428</v>
      </c>
      <c r="J41" s="44">
        <f t="shared" si="20"/>
        <v>11896.984033878862</v>
      </c>
      <c r="K41" s="46">
        <f>(H41-(MAX($H$3:H41)))/(MAX($H$3:H41))</f>
        <v>0</v>
      </c>
      <c r="L41" s="46">
        <f>(I41-(MAX($I$3:I41)))/(MAX($I$3:I41))</f>
        <v>-5.7076282816060824E-3</v>
      </c>
      <c r="M41" s="46">
        <f>(J41-(MAX($J$3:J41)))/(MAX($J$3:J41))</f>
        <v>0</v>
      </c>
      <c r="O41" s="57">
        <v>2017</v>
      </c>
      <c r="P41" s="43">
        <v>43100</v>
      </c>
      <c r="Q41" s="109">
        <f t="shared" si="15"/>
        <v>41951.962362263199</v>
      </c>
      <c r="R41" s="109">
        <f t="shared" si="16"/>
        <v>14198.380594892013</v>
      </c>
      <c r="S41" s="109">
        <f t="shared" si="17"/>
        <v>13423.982055033804</v>
      </c>
      <c r="T41" s="68">
        <f t="shared" si="18"/>
        <v>0.15949438125350746</v>
      </c>
      <c r="U41" s="108">
        <f t="shared" si="18"/>
        <v>3.5418469213760684E-2</v>
      </c>
      <c r="V41" s="92">
        <f t="shared" si="18"/>
        <v>2.4735034492259889E-2</v>
      </c>
    </row>
    <row r="42" spans="1:23">
      <c r="A42" s="43">
        <f t="shared" si="2"/>
        <v>41029</v>
      </c>
      <c r="B42" s="73">
        <v>1794.82</v>
      </c>
      <c r="C42" s="73">
        <v>1857.68</v>
      </c>
      <c r="D42" s="46">
        <f t="shared" si="19"/>
        <v>1.1086449519474462E-2</v>
      </c>
      <c r="E42" s="46">
        <f t="shared" si="19"/>
        <v>6.4853091764145443E-3</v>
      </c>
      <c r="F42" s="132">
        <v>8.4030000000000005</v>
      </c>
      <c r="G42" s="130">
        <f t="shared" si="3"/>
        <v>1.1900653345886525E-5</v>
      </c>
      <c r="H42" s="107">
        <f t="shared" si="4"/>
        <v>20807.230407329447</v>
      </c>
      <c r="I42" s="44">
        <f t="shared" si="20"/>
        <v>12453.044884025903</v>
      </c>
      <c r="J42" s="44">
        <f t="shared" si="20"/>
        <v>11974.139653605434</v>
      </c>
      <c r="K42" s="46">
        <f>(H42-(MAX($H$3:H42)))/(MAX($H$3:H42))</f>
        <v>0</v>
      </c>
      <c r="L42" s="46">
        <f>(I42-(MAX($I$3:I42)))/(MAX($I$3:I42))</f>
        <v>0</v>
      </c>
      <c r="M42" s="46">
        <f>(J42-(MAX($J$3:J42)))/(MAX($J$3:J42))</f>
        <v>0</v>
      </c>
      <c r="O42" s="57">
        <v>2018</v>
      </c>
      <c r="P42" s="43">
        <v>43465</v>
      </c>
      <c r="Q42" s="109">
        <f t="shared" si="15"/>
        <v>46684.164912715089</v>
      </c>
      <c r="R42" s="109">
        <f t="shared" si="16"/>
        <v>14199.976409694238</v>
      </c>
      <c r="S42" s="109">
        <f t="shared" si="17"/>
        <v>13556.828949149478</v>
      </c>
      <c r="T42" s="68">
        <f t="shared" si="18"/>
        <v>0.11280050524426999</v>
      </c>
      <c r="U42" s="108">
        <f t="shared" si="18"/>
        <v>1.1239414182195873E-4</v>
      </c>
      <c r="V42" s="92">
        <f t="shared" si="18"/>
        <v>9.8962359731298299E-3</v>
      </c>
    </row>
    <row r="43" spans="1:23">
      <c r="A43" s="43">
        <f t="shared" si="2"/>
        <v>41060</v>
      </c>
      <c r="B43" s="73">
        <v>1811.06</v>
      </c>
      <c r="C43" s="73">
        <v>1863.56</v>
      </c>
      <c r="D43" s="46">
        <f t="shared" si="19"/>
        <v>9.048261106963329E-3</v>
      </c>
      <c r="E43" s="46">
        <f t="shared" si="19"/>
        <v>3.1652383618276936E-3</v>
      </c>
      <c r="F43" s="132">
        <v>8.4343000000000004</v>
      </c>
      <c r="G43" s="130">
        <f t="shared" si="3"/>
        <v>3.7248601689872096E-3</v>
      </c>
      <c r="H43" s="107">
        <f t="shared" si="4"/>
        <v>20884.734431100649</v>
      </c>
      <c r="I43" s="44">
        <f t="shared" si="20"/>
        <v>12565.723285713304</v>
      </c>
      <c r="J43" s="44">
        <f t="shared" si="20"/>
        <v>12012.040659786908</v>
      </c>
      <c r="K43" s="46">
        <f>(H43-(MAX($H$3:H43)))/(MAX($H$3:H43))</f>
        <v>0</v>
      </c>
      <c r="L43" s="46">
        <f>(I43-(MAX($I$3:I43)))/(MAX($I$3:I43))</f>
        <v>0</v>
      </c>
      <c r="M43" s="46">
        <f>(J43-(MAX($J$3:J43)))/(MAX($J$3:J43))</f>
        <v>0</v>
      </c>
      <c r="O43" s="57">
        <v>2019</v>
      </c>
      <c r="P43" s="43">
        <v>43830</v>
      </c>
      <c r="Q43" s="109">
        <f t="shared" si="15"/>
        <v>50470</v>
      </c>
      <c r="R43" s="109">
        <f t="shared" si="16"/>
        <v>15437.773630201158</v>
      </c>
      <c r="S43" s="109">
        <f t="shared" si="17"/>
        <v>14417.981062388406</v>
      </c>
      <c r="T43" s="68">
        <f t="shared" si="18"/>
        <v>8.1094630146287372E-2</v>
      </c>
      <c r="U43" s="108">
        <f t="shared" si="18"/>
        <v>8.7168963158409385E-2</v>
      </c>
      <c r="V43" s="92">
        <f t="shared" si="18"/>
        <v>6.3521647759150479E-2</v>
      </c>
    </row>
    <row r="44" spans="1:23">
      <c r="A44" s="43">
        <f t="shared" si="2"/>
        <v>41090</v>
      </c>
      <c r="B44" s="73">
        <v>1811.77</v>
      </c>
      <c r="C44" s="73">
        <v>1865.72</v>
      </c>
      <c r="D44" s="46">
        <f t="shared" si="19"/>
        <v>3.9203560345879573E-4</v>
      </c>
      <c r="E44" s="46">
        <f t="shared" si="19"/>
        <v>1.15907188392117E-3</v>
      </c>
      <c r="F44" s="132">
        <v>8.5033999999999992</v>
      </c>
      <c r="G44" s="130">
        <f t="shared" si="3"/>
        <v>8.1927368009198087E-3</v>
      </c>
      <c r="H44" s="107">
        <f t="shared" si="4"/>
        <v>21055.837563451765</v>
      </c>
      <c r="I44" s="44">
        <f t="shared" si="20"/>
        <v>12570.649496624515</v>
      </c>
      <c r="J44" s="44">
        <f t="shared" si="20"/>
        <v>12025.963478384185</v>
      </c>
      <c r="K44" s="46">
        <f>(H44-(MAX($H$3:H44)))/(MAX($H$3:H44))</f>
        <v>0</v>
      </c>
      <c r="L44" s="46">
        <f>(I44-(MAX($I$3:I44)))/(MAX($I$3:I44))</f>
        <v>0</v>
      </c>
      <c r="M44" s="46">
        <f>(J44-(MAX($J$3:J44)))/(MAX($J$3:J44))</f>
        <v>0</v>
      </c>
      <c r="O44" s="57">
        <v>2020</v>
      </c>
      <c r="P44" s="43">
        <v>44196</v>
      </c>
      <c r="Q44" s="109">
        <f t="shared" si="15"/>
        <v>51899</v>
      </c>
      <c r="R44" s="109">
        <f t="shared" si="16"/>
        <v>16596.612709624165</v>
      </c>
      <c r="S44" s="109">
        <f t="shared" si="17"/>
        <v>14976.247413643066</v>
      </c>
      <c r="T44" s="68">
        <f t="shared" si="18"/>
        <v>2.8313849811769431E-2</v>
      </c>
      <c r="U44" s="108">
        <f t="shared" si="18"/>
        <v>7.5065168539325766E-2</v>
      </c>
      <c r="V44" s="92">
        <f t="shared" si="18"/>
        <v>3.872014735204421E-2</v>
      </c>
    </row>
    <row r="45" spans="1:23" ht="15.75" thickBot="1">
      <c r="A45" s="43">
        <f t="shared" si="2"/>
        <v>41121</v>
      </c>
      <c r="B45" s="73">
        <v>1836.76</v>
      </c>
      <c r="C45" s="73">
        <v>1880.71</v>
      </c>
      <c r="D45" s="46">
        <f t="shared" si="19"/>
        <v>1.3793141513547491E-2</v>
      </c>
      <c r="E45" s="46">
        <f t="shared" si="19"/>
        <v>8.0344317475291582E-3</v>
      </c>
      <c r="F45" s="132">
        <v>8.8902999999999999</v>
      </c>
      <c r="G45" s="130">
        <f t="shared" si="3"/>
        <v>4.5499447279911731E-2</v>
      </c>
      <c r="H45" s="107">
        <f t="shared" si="4"/>
        <v>22013.866534604425</v>
      </c>
      <c r="I45" s="44">
        <f t="shared" si="20"/>
        <v>12744.038244048663</v>
      </c>
      <c r="J45" s="44">
        <f t="shared" si="20"/>
        <v>12122.585261149541</v>
      </c>
      <c r="K45" s="46">
        <f>(H45-(MAX($H$3:H45)))/(MAX($H$3:H45))</f>
        <v>0</v>
      </c>
      <c r="L45" s="46">
        <f>(I45-(MAX($I$3:I45)))/(MAX($I$3:I45))</f>
        <v>0</v>
      </c>
      <c r="M45" s="46">
        <f>(J45-(MAX($J$3:J45)))/(MAX($J$3:J45))</f>
        <v>0</v>
      </c>
      <c r="O45" s="62" t="s">
        <v>106</v>
      </c>
      <c r="P45" s="69">
        <f>P29</f>
        <v>44286</v>
      </c>
      <c r="Q45" s="64">
        <f t="shared" si="15"/>
        <v>52741</v>
      </c>
      <c r="R45" s="64">
        <f t="shared" si="16"/>
        <v>16036.898013557504</v>
      </c>
      <c r="S45" s="64">
        <f t="shared" si="17"/>
        <v>14811.494060241967</v>
      </c>
      <c r="T45" s="70">
        <f>Q45/Q44-1</f>
        <v>1.6223819341413037E-2</v>
      </c>
      <c r="U45" s="80">
        <f>R45/R44-1</f>
        <v>-3.3724634409411092E-2</v>
      </c>
      <c r="V45" s="93">
        <f>S45/S44-1</f>
        <v>-1.1000977003826296E-2</v>
      </c>
      <c r="W45" s="159" t="s">
        <v>83</v>
      </c>
    </row>
    <row r="46" spans="1:23" ht="15.75" thickBot="1">
      <c r="A46" s="43">
        <f t="shared" si="2"/>
        <v>41152</v>
      </c>
      <c r="B46" s="73">
        <v>1837.96</v>
      </c>
      <c r="C46" s="73">
        <v>1882.83</v>
      </c>
      <c r="D46" s="46">
        <f t="shared" si="19"/>
        <v>6.5332433197595741E-4</v>
      </c>
      <c r="E46" s="46">
        <f t="shared" si="19"/>
        <v>1.1272338638066426E-3</v>
      </c>
      <c r="F46" s="132">
        <v>8.9787999999999997</v>
      </c>
      <c r="G46" s="130">
        <f t="shared" si="3"/>
        <v>9.9546696961856362E-3</v>
      </c>
      <c r="H46" s="107">
        <f t="shared" si="4"/>
        <v>22233.007304692328</v>
      </c>
      <c r="I46" s="44">
        <f t="shared" si="20"/>
        <v>12752.364234321132</v>
      </c>
      <c r="J46" s="44">
        <f t="shared" si="20"/>
        <v>12136.250249772793</v>
      </c>
      <c r="K46" s="46">
        <f>(H46-(MAX($H$3:H46)))/(MAX($H$3:H46))</f>
        <v>0</v>
      </c>
      <c r="L46" s="46">
        <f>(I46-(MAX($I$3:I46)))/(MAX($I$3:I46))</f>
        <v>0</v>
      </c>
      <c r="M46" s="46">
        <f>(J46-(MAX($J$3:J46)))/(MAX($J$3:J46))</f>
        <v>0</v>
      </c>
    </row>
    <row r="47" spans="1:23" ht="15.75" thickBot="1">
      <c r="A47" s="43">
        <f t="shared" si="2"/>
        <v>41182</v>
      </c>
      <c r="B47" s="73">
        <v>1840.49</v>
      </c>
      <c r="C47" s="73">
        <v>1886.74</v>
      </c>
      <c r="D47" s="46">
        <f t="shared" si="19"/>
        <v>1.3765261485561009E-3</v>
      </c>
      <c r="E47" s="46">
        <f t="shared" si="19"/>
        <v>2.07666119617822E-3</v>
      </c>
      <c r="F47" s="132">
        <v>9.3742999999999999</v>
      </c>
      <c r="G47" s="130">
        <f t="shared" si="3"/>
        <v>4.4048202432396266E-2</v>
      </c>
      <c r="H47" s="107">
        <f t="shared" si="4"/>
        <v>23212.331311130361</v>
      </c>
      <c r="I47" s="44">
        <f t="shared" si="20"/>
        <v>12769.918197145587</v>
      </c>
      <c r="J47" s="44">
        <f t="shared" si="20"/>
        <v>12161.453129733603</v>
      </c>
      <c r="K47" s="46">
        <f>(H47-(MAX($H$3:H47)))/(MAX($H$3:H47))</f>
        <v>0</v>
      </c>
      <c r="L47" s="46">
        <f>(I47-(MAX($I$3:I47)))/(MAX($I$3:I47))</f>
        <v>0</v>
      </c>
      <c r="M47" s="46">
        <f>(J47-(MAX($J$3:J47)))/(MAX($J$3:J47))</f>
        <v>0</v>
      </c>
      <c r="P47" s="74" t="str">
        <f>T31</f>
        <v>RFXIX</v>
      </c>
      <c r="Q47" s="111" t="s">
        <v>35</v>
      </c>
      <c r="R47" s="88" t="s">
        <v>36</v>
      </c>
      <c r="T47" s="41"/>
      <c r="V47" s="42"/>
    </row>
    <row r="48" spans="1:23">
      <c r="A48" s="43">
        <f t="shared" si="2"/>
        <v>41213</v>
      </c>
      <c r="B48" s="73">
        <v>1844.11</v>
      </c>
      <c r="C48" s="73">
        <v>1883.58</v>
      </c>
      <c r="D48" s="46">
        <f t="shared" si="19"/>
        <v>1.9668675189759011E-3</v>
      </c>
      <c r="E48" s="46">
        <f t="shared" si="19"/>
        <v>-1.6748465607344665E-3</v>
      </c>
      <c r="F48" s="132">
        <v>9.4724000000000004</v>
      </c>
      <c r="G48" s="130">
        <f t="shared" si="3"/>
        <v>1.0464781370342457E-2</v>
      </c>
      <c r="H48" s="107">
        <f t="shared" si="4"/>
        <v>23455.243283397296</v>
      </c>
      <c r="I48" s="44">
        <f t="shared" si="20"/>
        <v>12795.034934467532</v>
      </c>
      <c r="J48" s="44">
        <f t="shared" si="20"/>
        <v>12141.084561785736</v>
      </c>
      <c r="K48" s="46">
        <f>(H48-(MAX($H$3:H48)))/(MAX($H$3:H48))</f>
        <v>0</v>
      </c>
      <c r="L48" s="46">
        <f>(I48-(MAX($I$3:I48)))/(MAX($I$3:I48))</f>
        <v>0</v>
      </c>
      <c r="M48" s="46">
        <f>(J48-(MAX($J$3:J48)))/(MAX($J$3:J48))</f>
        <v>-1.6748465607344576E-3</v>
      </c>
      <c r="O48" s="54" t="s">
        <v>39</v>
      </c>
      <c r="P48" s="112">
        <f t="shared" ref="P48:R60" si="22">T33</f>
        <v>0.47029837811068465</v>
      </c>
      <c r="Q48" s="96">
        <f t="shared" si="22"/>
        <v>6.8737988024450969E-2</v>
      </c>
      <c r="R48" s="97">
        <f t="shared" si="22"/>
        <v>5.6890183768314451E-2</v>
      </c>
      <c r="T48" s="41"/>
      <c r="V48" s="42"/>
    </row>
    <row r="49" spans="1:22">
      <c r="A49" s="43">
        <f t="shared" si="2"/>
        <v>41243</v>
      </c>
      <c r="B49" s="73">
        <v>1847.02</v>
      </c>
      <c r="C49" s="73">
        <v>1880.34</v>
      </c>
      <c r="D49" s="46">
        <f t="shared" si="19"/>
        <v>1.5779969741502864E-3</v>
      </c>
      <c r="E49" s="46">
        <f t="shared" si="19"/>
        <v>-1.7201286911094904E-3</v>
      </c>
      <c r="F49" s="132">
        <v>9.7472999999999992</v>
      </c>
      <c r="G49" s="130">
        <f t="shared" si="3"/>
        <v>2.9021156201173737E-2</v>
      </c>
      <c r="H49" s="107">
        <f t="shared" si="4"/>
        <v>24135.941562461299</v>
      </c>
      <c r="I49" s="44">
        <f t="shared" si="20"/>
        <v>12815.22546087827</v>
      </c>
      <c r="J49" s="44">
        <f t="shared" si="20"/>
        <v>12120.200333889821</v>
      </c>
      <c r="K49" s="46">
        <f>(H49-(MAX($H$3:H49)))/(MAX($H$3:H49))</f>
        <v>0</v>
      </c>
      <c r="L49" s="46">
        <f>(I49-(MAX($I$3:I49)))/(MAX($I$3:I49))</f>
        <v>0</v>
      </c>
      <c r="M49" s="46">
        <f>(J49-(MAX($J$3:J49)))/(MAX($J$3:J49))</f>
        <v>-3.39209430022166E-3</v>
      </c>
      <c r="O49" s="57">
        <v>2010</v>
      </c>
      <c r="P49" s="113">
        <f t="shared" si="22"/>
        <v>0.26738859510256296</v>
      </c>
      <c r="Q49" s="149">
        <f t="shared" si="22"/>
        <v>6.5414129348066119E-2</v>
      </c>
      <c r="R49" s="98">
        <f t="shared" si="22"/>
        <v>5.3669335902955861E-2</v>
      </c>
      <c r="T49" s="41"/>
      <c r="V49" s="42"/>
    </row>
    <row r="50" spans="1:22">
      <c r="A50" s="43">
        <f t="shared" si="2"/>
        <v>41274</v>
      </c>
      <c r="B50" s="73">
        <v>1844.39</v>
      </c>
      <c r="C50" s="73">
        <v>1882.91</v>
      </c>
      <c r="D50" s="46">
        <f t="shared" si="19"/>
        <v>-1.4239152797478338E-3</v>
      </c>
      <c r="E50" s="46">
        <f t="shared" si="19"/>
        <v>1.3667740940468409E-3</v>
      </c>
      <c r="F50" s="132">
        <v>10.307</v>
      </c>
      <c r="G50" s="130">
        <f t="shared" si="3"/>
        <v>5.7421029413273539E-2</v>
      </c>
      <c r="H50" s="107">
        <f t="shared" si="4"/>
        <v>25521.852172836439</v>
      </c>
      <c r="I50" s="44">
        <f t="shared" si="20"/>
        <v>12796.977665531111</v>
      </c>
      <c r="J50" s="44">
        <f t="shared" si="20"/>
        <v>12136.76590972084</v>
      </c>
      <c r="K50" s="46">
        <f>(H50-(MAX($H$3:H50)))/(MAX($H$3:H50))</f>
        <v>0</v>
      </c>
      <c r="L50" s="46">
        <f>(I50-(MAX($I$3:I50)))/(MAX($I$3:I50))</f>
        <v>-1.4239152797479006E-3</v>
      </c>
      <c r="M50" s="46">
        <f>(J50-(MAX($J$3:J50)))/(MAX($J$3:J50))</f>
        <v>-2.0299564327889178E-3</v>
      </c>
      <c r="O50" s="57">
        <v>2011</v>
      </c>
      <c r="P50" s="113">
        <f t="shared" si="22"/>
        <v>3.6808185502624546E-2</v>
      </c>
      <c r="Q50" s="149">
        <f t="shared" si="22"/>
        <v>7.841691548351748E-2</v>
      </c>
      <c r="R50" s="98">
        <f t="shared" si="22"/>
        <v>6.2315141201734203E-2</v>
      </c>
      <c r="T50" s="41"/>
      <c r="V50" s="42"/>
    </row>
    <row r="51" spans="1:22">
      <c r="A51" s="43">
        <f t="shared" si="2"/>
        <v>41305</v>
      </c>
      <c r="B51" s="73">
        <v>1831.49</v>
      </c>
      <c r="C51" s="73">
        <v>1873.49</v>
      </c>
      <c r="D51" s="46">
        <f t="shared" si="19"/>
        <v>-6.9941823583949958E-3</v>
      </c>
      <c r="E51" s="46">
        <f t="shared" si="19"/>
        <v>-5.0028944559219468E-3</v>
      </c>
      <c r="F51" s="132">
        <v>11.2096</v>
      </c>
      <c r="G51" s="130">
        <f t="shared" si="3"/>
        <v>8.7571553313282147E-2</v>
      </c>
      <c r="H51" s="107">
        <f t="shared" si="4"/>
        <v>27756.840411043693</v>
      </c>
      <c r="I51" s="44">
        <f t="shared" si="20"/>
        <v>12707.473270102078</v>
      </c>
      <c r="J51" s="44">
        <f t="shared" si="20"/>
        <v>12076.046950838276</v>
      </c>
      <c r="K51" s="46">
        <f>(H51-(MAX($H$3:H51)))/(MAX($H$3:H51))</f>
        <v>0</v>
      </c>
      <c r="L51" s="46">
        <f>(I51-(MAX($I$3:I51)))/(MAX($I$3:I51))</f>
        <v>-8.4081385150134164E-3</v>
      </c>
      <c r="M51" s="46">
        <f>(J51-(MAX($J$3:J51)))/(MAX($J$3:J51))</f>
        <v>-7.0226952309274332E-3</v>
      </c>
      <c r="O51" s="57">
        <v>2012</v>
      </c>
      <c r="P51" s="113">
        <f t="shared" si="22"/>
        <v>0.32098686318487646</v>
      </c>
      <c r="Q51" s="149">
        <f t="shared" si="22"/>
        <v>4.2151893727504941E-2</v>
      </c>
      <c r="R51" s="98">
        <f t="shared" si="22"/>
        <v>2.5924493142922556E-2</v>
      </c>
      <c r="T51" s="41"/>
      <c r="V51" s="42"/>
    </row>
    <row r="52" spans="1:22">
      <c r="A52" s="43">
        <f t="shared" si="2"/>
        <v>41333</v>
      </c>
      <c r="B52" s="73">
        <v>1840.67</v>
      </c>
      <c r="C52" s="73">
        <v>1879.84</v>
      </c>
      <c r="D52" s="46">
        <f t="shared" si="19"/>
        <v>5.0123123795380309E-3</v>
      </c>
      <c r="E52" s="46">
        <f t="shared" si="19"/>
        <v>3.3893962604549799E-3</v>
      </c>
      <c r="F52" s="132">
        <v>11.4842</v>
      </c>
      <c r="G52" s="130">
        <f t="shared" si="3"/>
        <v>2.4496859834427509E-2</v>
      </c>
      <c r="H52" s="107">
        <f t="shared" si="4"/>
        <v>28436.795840039606</v>
      </c>
      <c r="I52" s="44">
        <f t="shared" ref="I52:J67" si="23">I51*(1+D52)</f>
        <v>12771.16709568646</v>
      </c>
      <c r="J52" s="44">
        <f t="shared" si="23"/>
        <v>12116.977459214526</v>
      </c>
      <c r="K52" s="46">
        <f>(H52-(MAX($H$3:H52)))/(MAX($H$3:H52))</f>
        <v>0</v>
      </c>
      <c r="L52" s="46">
        <f>(I52-(MAX($I$3:I52)))/(MAX($I$3:I52))</f>
        <v>-3.4379703522430345E-3</v>
      </c>
      <c r="M52" s="46">
        <f>(J52-(MAX($J$3:J52)))/(MAX($J$3:J52))</f>
        <v>-3.6571016674264629E-3</v>
      </c>
      <c r="O52" s="57">
        <v>2013</v>
      </c>
      <c r="P52" s="113">
        <f t="shared" si="22"/>
        <v>0.18969632288735849</v>
      </c>
      <c r="Q52" s="149">
        <f t="shared" si="22"/>
        <v>-2.0239754065029758E-2</v>
      </c>
      <c r="R52" s="98">
        <f t="shared" si="22"/>
        <v>-1.4143002055329368E-2</v>
      </c>
      <c r="T52" s="41"/>
      <c r="V52" s="42"/>
    </row>
    <row r="53" spans="1:22">
      <c r="A53" s="43">
        <f t="shared" si="2"/>
        <v>41364</v>
      </c>
      <c r="B53" s="73">
        <v>1842.14</v>
      </c>
      <c r="C53" s="73">
        <v>1882.03</v>
      </c>
      <c r="D53" s="46">
        <f t="shared" si="19"/>
        <v>7.9862224081450606E-4</v>
      </c>
      <c r="E53" s="46">
        <f t="shared" si="19"/>
        <v>1.1649927653416547E-3</v>
      </c>
      <c r="F53" s="132">
        <v>11.6015</v>
      </c>
      <c r="G53" s="130">
        <f t="shared" si="3"/>
        <v>1.021403319343106E-2</v>
      </c>
      <c r="H53" s="107">
        <f t="shared" si="4"/>
        <v>28727.250216664594</v>
      </c>
      <c r="I53" s="44">
        <f t="shared" si="23"/>
        <v>12781.366433770234</v>
      </c>
      <c r="J53" s="44">
        <f t="shared" si="23"/>
        <v>12131.09365029232</v>
      </c>
      <c r="K53" s="46">
        <f>(H53-(MAX($H$3:H53)))/(MAX($H$3:H53))</f>
        <v>0</v>
      </c>
      <c r="L53" s="46">
        <f>(I53-(MAX($I$3:I53)))/(MAX($I$3:I53))</f>
        <v>-2.6420937510150673E-3</v>
      </c>
      <c r="M53" s="46">
        <f>(J53-(MAX($J$3:J53)))/(MAX($J$3:J53))</f>
        <v>-2.4963693990694073E-3</v>
      </c>
      <c r="O53" s="57">
        <v>2014</v>
      </c>
      <c r="P53" s="113">
        <f t="shared" si="22"/>
        <v>0.10221656798943113</v>
      </c>
      <c r="Q53" s="149">
        <f t="shared" si="22"/>
        <v>5.9660442929398982E-2</v>
      </c>
      <c r="R53" s="98">
        <f t="shared" si="22"/>
        <v>6.0815178744586085E-2</v>
      </c>
      <c r="T53" s="41"/>
      <c r="V53" s="42"/>
    </row>
    <row r="54" spans="1:22">
      <c r="A54" s="43">
        <f t="shared" si="2"/>
        <v>41394</v>
      </c>
      <c r="B54" s="73">
        <v>1860.78</v>
      </c>
      <c r="C54" s="73">
        <v>1892.04</v>
      </c>
      <c r="D54" s="46">
        <f t="shared" si="19"/>
        <v>1.0118666333720494E-2</v>
      </c>
      <c r="E54" s="46">
        <f t="shared" si="19"/>
        <v>5.3187249937567405E-3</v>
      </c>
      <c r="F54" s="132">
        <v>11.773300000000001</v>
      </c>
      <c r="G54" s="130">
        <f t="shared" si="3"/>
        <v>1.4808429944403789E-2</v>
      </c>
      <c r="H54" s="107">
        <f t="shared" si="4"/>
        <v>29152.655688993429</v>
      </c>
      <c r="I54" s="44">
        <f t="shared" si="23"/>
        <v>12910.69681600257</v>
      </c>
      <c r="J54" s="44">
        <f t="shared" si="23"/>
        <v>12195.615601291733</v>
      </c>
      <c r="K54" s="46">
        <f>(H54-(MAX($H$3:H54)))/(MAX($H$3:H54))</f>
        <v>0</v>
      </c>
      <c r="L54" s="46">
        <f>(I54-(MAX($I$3:I54)))/(MAX($I$3:I54))</f>
        <v>0</v>
      </c>
      <c r="M54" s="46">
        <f>(J54-(MAX($J$3:J54)))/(MAX($J$3:J54))</f>
        <v>0</v>
      </c>
      <c r="O54" s="57">
        <v>2015</v>
      </c>
      <c r="P54" s="113">
        <f t="shared" si="22"/>
        <v>3.871822190653762E-2</v>
      </c>
      <c r="Q54" s="149">
        <f t="shared" si="22"/>
        <v>5.4990678218360678E-3</v>
      </c>
      <c r="R54" s="98">
        <f t="shared" si="22"/>
        <v>1.5092653249846544E-2</v>
      </c>
      <c r="T54" s="41"/>
      <c r="V54" s="42"/>
    </row>
    <row r="55" spans="1:22">
      <c r="A55" s="43">
        <f t="shared" si="2"/>
        <v>41425</v>
      </c>
      <c r="B55" s="73">
        <v>1827.58</v>
      </c>
      <c r="C55" s="73">
        <v>1863.03</v>
      </c>
      <c r="D55" s="46">
        <f t="shared" si="19"/>
        <v>-1.7841980244843625E-2</v>
      </c>
      <c r="E55" s="46">
        <f t="shared" si="19"/>
        <v>-1.5332656814866508E-2</v>
      </c>
      <c r="F55" s="132">
        <v>12.0692</v>
      </c>
      <c r="G55" s="130">
        <f t="shared" si="3"/>
        <v>2.5133140241053953E-2</v>
      </c>
      <c r="H55" s="107">
        <f t="shared" si="4"/>
        <v>29885.353472824059</v>
      </c>
      <c r="I55" s="44">
        <f t="shared" si="23"/>
        <v>12680.344418464287</v>
      </c>
      <c r="J55" s="44">
        <f t="shared" si="23"/>
        <v>12008.624412631094</v>
      </c>
      <c r="K55" s="46">
        <f>(H55-(MAX($H$3:H55)))/(MAX($H$3:H55))</f>
        <v>0</v>
      </c>
      <c r="L55" s="46">
        <f>(I55-(MAX($I$3:I55)))/(MAX($I$3:I55))</f>
        <v>-1.7841980244843614E-2</v>
      </c>
      <c r="M55" s="46">
        <f>(J55-(MAX($J$3:J55)))/(MAX($J$3:J55))</f>
        <v>-1.5332656814866568E-2</v>
      </c>
      <c r="O55" s="57">
        <v>2016</v>
      </c>
      <c r="P55" s="113">
        <f t="shared" si="22"/>
        <v>4.0808040515994515E-2</v>
      </c>
      <c r="Q55" s="149">
        <f t="shared" si="22"/>
        <v>2.647242131505112E-2</v>
      </c>
      <c r="R55" s="98">
        <f t="shared" si="22"/>
        <v>1.6734287529578395E-2</v>
      </c>
      <c r="T55" s="41"/>
      <c r="V55" s="42"/>
    </row>
    <row r="56" spans="1:22">
      <c r="A56" s="43">
        <f t="shared" si="2"/>
        <v>41455</v>
      </c>
      <c r="B56" s="73">
        <v>1799.31</v>
      </c>
      <c r="C56" s="73">
        <v>1845.11</v>
      </c>
      <c r="D56" s="46">
        <f t="shared" si="19"/>
        <v>-1.546854310071244E-2</v>
      </c>
      <c r="E56" s="46">
        <f t="shared" si="19"/>
        <v>-9.6187393654423303E-3</v>
      </c>
      <c r="F56" s="132">
        <v>11.711399999999999</v>
      </c>
      <c r="G56" s="130">
        <f t="shared" si="3"/>
        <v>-2.9645709740496518E-2</v>
      </c>
      <c r="H56" s="107">
        <f t="shared" si="4"/>
        <v>28999.380958276579</v>
      </c>
      <c r="I56" s="44">
        <f t="shared" si="23"/>
        <v>12484.197964295394</v>
      </c>
      <c r="J56" s="44">
        <f t="shared" si="23"/>
        <v>11893.116584268508</v>
      </c>
      <c r="K56" s="46">
        <f>(H56-(MAX($H$3:H56)))/(MAX($H$3:H56))</f>
        <v>-2.9645709740496476E-2</v>
      </c>
      <c r="L56" s="46">
        <f>(I56-(MAX($I$3:I56)))/(MAX($I$3:I56))</f>
        <v>-3.3034533905136602E-2</v>
      </c>
      <c r="M56" s="46">
        <f>(J56-(MAX($J$3:J56)))/(MAX($J$3:J56))</f>
        <v>-2.4803915350626902E-2</v>
      </c>
      <c r="O56" s="57">
        <v>2017</v>
      </c>
      <c r="P56" s="113">
        <f t="shared" si="22"/>
        <v>0.15949438125350746</v>
      </c>
      <c r="Q56" s="149">
        <f t="shared" si="22"/>
        <v>3.5418469213760684E-2</v>
      </c>
      <c r="R56" s="98">
        <f t="shared" si="22"/>
        <v>2.4735034492259889E-2</v>
      </c>
      <c r="T56" s="41"/>
      <c r="V56" s="42"/>
    </row>
    <row r="57" spans="1:22">
      <c r="A57" s="43">
        <f t="shared" si="2"/>
        <v>41486</v>
      </c>
      <c r="B57" s="73">
        <v>1801.77</v>
      </c>
      <c r="C57" s="73">
        <v>1843.45</v>
      </c>
      <c r="D57" s="46">
        <f t="shared" si="19"/>
        <v>1.3671907564567487E-3</v>
      </c>
      <c r="E57" s="46">
        <f t="shared" si="19"/>
        <v>-8.9967535810864252E-4</v>
      </c>
      <c r="F57" s="132">
        <v>11.647600000000001</v>
      </c>
      <c r="G57" s="130">
        <f t="shared" si="3"/>
        <v>-5.4476834537287022E-3</v>
      </c>
      <c r="H57" s="107">
        <f t="shared" si="4"/>
        <v>28841.401510461801</v>
      </c>
      <c r="I57" s="44">
        <f t="shared" si="23"/>
        <v>12501.266244353954</v>
      </c>
      <c r="J57" s="44">
        <f t="shared" si="23"/>
        <v>11882.416640346528</v>
      </c>
      <c r="K57" s="46">
        <f>(H57-(MAX($H$3:H57)))/(MAX($H$3:H57))</f>
        <v>-3.4931892751797811E-2</v>
      </c>
      <c r="L57" s="46">
        <f>(I57-(MAX($I$3:I57)))/(MAX($I$3:I57))</f>
        <v>-3.171250765807887E-2</v>
      </c>
      <c r="M57" s="46">
        <f>(J57-(MAX($J$3:J57)))/(MAX($J$3:J57))</f>
        <v>-2.5681275237309995E-2</v>
      </c>
      <c r="O57" s="57">
        <v>2018</v>
      </c>
      <c r="P57" s="113">
        <f t="shared" si="22"/>
        <v>0.11280050524426999</v>
      </c>
      <c r="Q57" s="149">
        <f t="shared" si="22"/>
        <v>1.1239414182195873E-4</v>
      </c>
      <c r="R57" s="98">
        <f t="shared" si="22"/>
        <v>9.8962359731298299E-3</v>
      </c>
      <c r="T57" s="41"/>
      <c r="V57" s="42"/>
    </row>
    <row r="58" spans="1:22">
      <c r="A58" s="43">
        <f t="shared" si="2"/>
        <v>41517</v>
      </c>
      <c r="B58" s="73">
        <v>1792.56</v>
      </c>
      <c r="C58" s="73">
        <v>1838.18</v>
      </c>
      <c r="D58" s="46">
        <f t="shared" si="19"/>
        <v>-5.1116402204499645E-3</v>
      </c>
      <c r="E58" s="46">
        <f t="shared" si="19"/>
        <v>-2.8587702405814541E-3</v>
      </c>
      <c r="F58" s="132">
        <v>11.6951</v>
      </c>
      <c r="G58" s="130">
        <f t="shared" si="3"/>
        <v>4.078093341117528E-3</v>
      </c>
      <c r="H58" s="107">
        <f t="shared" si="4"/>
        <v>28959.019437910112</v>
      </c>
      <c r="I58" s="44">
        <f t="shared" si="23"/>
        <v>12437.36426901276</v>
      </c>
      <c r="J58" s="44">
        <f t="shared" si="23"/>
        <v>11848.447541268915</v>
      </c>
      <c r="K58" s="46">
        <f>(H58-(MAX($H$3:H58)))/(MAX($H$3:H58))</f>
        <v>-3.0996254929904026E-2</v>
      </c>
      <c r="L58" s="46">
        <f>(I58-(MAX($I$3:I58)))/(MAX($I$3:I58))</f>
        <v>-3.6662044948892539E-2</v>
      </c>
      <c r="M58" s="46">
        <f>(J58-(MAX($J$3:J58)))/(MAX($J$3:J58))</f>
        <v>-2.8466628612502848E-2</v>
      </c>
      <c r="O58" s="57">
        <v>2019</v>
      </c>
      <c r="P58" s="113">
        <f t="shared" si="22"/>
        <v>8.1094630146287372E-2</v>
      </c>
      <c r="Q58" s="149">
        <f t="shared" si="22"/>
        <v>8.7168963158409385E-2</v>
      </c>
      <c r="R58" s="98">
        <f t="shared" si="22"/>
        <v>6.3521647759150479E-2</v>
      </c>
      <c r="T58" s="41"/>
      <c r="V58" s="42"/>
    </row>
    <row r="59" spans="1:22">
      <c r="A59" s="43">
        <f t="shared" si="2"/>
        <v>41547</v>
      </c>
      <c r="B59" s="73">
        <v>1809.53</v>
      </c>
      <c r="C59" s="73">
        <v>1864.06</v>
      </c>
      <c r="D59" s="46">
        <f t="shared" si="19"/>
        <v>9.4669076627840187E-3</v>
      </c>
      <c r="E59" s="46">
        <f t="shared" si="19"/>
        <v>1.4079143500636437E-2</v>
      </c>
      <c r="F59" s="132">
        <v>11.8665</v>
      </c>
      <c r="G59" s="130">
        <f t="shared" si="3"/>
        <v>1.4655710511239706E-2</v>
      </c>
      <c r="H59" s="107">
        <f t="shared" si="4"/>
        <v>29383.434443481485</v>
      </c>
      <c r="I59" s="44">
        <f t="shared" si="23"/>
        <v>12555.107648115913</v>
      </c>
      <c r="J59" s="44">
        <f t="shared" si="23"/>
        <v>12015.263534462203</v>
      </c>
      <c r="K59" s="46">
        <f>(H59-(MAX($H$3:H59)))/(MAX($H$3:H59))</f>
        <v>-1.6794816557849632E-2</v>
      </c>
      <c r="L59" s="46">
        <f>(I59-(MAX($I$3:I59)))/(MAX($I$3:I59))</f>
        <v>-2.7542213480368557E-2</v>
      </c>
      <c r="M59" s="46">
        <f>(J59-(MAX($J$3:J59)))/(MAX($J$3:J59))</f>
        <v>-1.4788270861081181E-2</v>
      </c>
      <c r="O59" s="57">
        <v>2020</v>
      </c>
      <c r="P59" s="113">
        <f t="shared" si="22"/>
        <v>2.8313849811769431E-2</v>
      </c>
      <c r="Q59" s="149">
        <f t="shared" si="22"/>
        <v>7.5065168539325766E-2</v>
      </c>
      <c r="R59" s="98">
        <f t="shared" si="22"/>
        <v>3.872014735204421E-2</v>
      </c>
      <c r="T59" s="41"/>
      <c r="V59" s="42"/>
    </row>
    <row r="60" spans="1:22" ht="15.75" thickBot="1">
      <c r="A60" s="43">
        <f t="shared" si="2"/>
        <v>41578</v>
      </c>
      <c r="B60" s="73">
        <v>1824.16</v>
      </c>
      <c r="C60" s="73">
        <v>1876.76</v>
      </c>
      <c r="D60" s="46">
        <f t="shared" si="19"/>
        <v>8.0849723408842333E-3</v>
      </c>
      <c r="E60" s="46">
        <f t="shared" si="19"/>
        <v>6.8130854157055776E-3</v>
      </c>
      <c r="F60" s="132">
        <v>12.0997</v>
      </c>
      <c r="G60" s="130">
        <f t="shared" si="3"/>
        <v>1.9651961403952312E-2</v>
      </c>
      <c r="H60" s="107">
        <f t="shared" si="4"/>
        <v>29960.876563080346</v>
      </c>
      <c r="I60" s="44">
        <f t="shared" si="23"/>
        <v>12656.615346187753</v>
      </c>
      <c r="J60" s="44">
        <f t="shared" si="23"/>
        <v>12097.124551214707</v>
      </c>
      <c r="K60" s="46">
        <f>(H60-(MAX($H$3:H60)))/(MAX($H$3:H60))</f>
        <v>0</v>
      </c>
      <c r="L60" s="46">
        <f>(I60-(MAX($I$3:I60)))/(MAX($I$3:I60))</f>
        <v>-1.9679919173679894E-2</v>
      </c>
      <c r="M60" s="46">
        <f>(J60-(MAX($J$3:J60)))/(MAX($J$3:J60))</f>
        <v>-8.0759391979027036E-3</v>
      </c>
      <c r="O60" s="62" t="s">
        <v>106</v>
      </c>
      <c r="P60" s="143">
        <f>T45</f>
        <v>1.6223819341413037E-2</v>
      </c>
      <c r="Q60" s="99">
        <f t="shared" si="22"/>
        <v>-3.3724634409411092E-2</v>
      </c>
      <c r="R60" s="100">
        <f t="shared" si="22"/>
        <v>-1.1000977003826296E-2</v>
      </c>
      <c r="T60" s="41"/>
      <c r="V60" s="42"/>
    </row>
    <row r="61" spans="1:22" ht="15.75" thickBot="1">
      <c r="A61" s="43">
        <f t="shared" si="2"/>
        <v>41608</v>
      </c>
      <c r="B61" s="73">
        <v>1817.33</v>
      </c>
      <c r="C61" s="73">
        <v>1865.08</v>
      </c>
      <c r="D61" s="46">
        <f t="shared" ref="D61:E76" si="24">B61/B60-1</f>
        <v>-3.7441891062188759E-3</v>
      </c>
      <c r="E61" s="46">
        <f t="shared" si="24"/>
        <v>-6.2234915492658249E-3</v>
      </c>
      <c r="F61" s="132">
        <v>12.2027</v>
      </c>
      <c r="G61" s="130">
        <f t="shared" si="3"/>
        <v>8.512607750605472E-3</v>
      </c>
      <c r="H61" s="107">
        <f t="shared" si="4"/>
        <v>30215.921753126157</v>
      </c>
      <c r="I61" s="44">
        <f t="shared" si="23"/>
        <v>12609.226584886954</v>
      </c>
      <c r="J61" s="44">
        <f t="shared" si="23"/>
        <v>12021.838198799805</v>
      </c>
      <c r="K61" s="46">
        <f>(H61-(MAX($H$3:H61)))/(MAX($H$3:H61))</f>
        <v>0</v>
      </c>
      <c r="L61" s="46">
        <f>(I61-(MAX($I$3:I61)))/(MAX($I$3:I61))</f>
        <v>-2.3350422940917437E-2</v>
      </c>
      <c r="M61" s="46">
        <f>(J61-(MAX($J$3:J61)))/(MAX($J$3:J61))</f>
        <v>-1.4249170207818053E-2</v>
      </c>
      <c r="Q61" s="45"/>
      <c r="T61" s="41"/>
      <c r="V61" s="42"/>
    </row>
    <row r="62" spans="1:22" ht="15.75" thickBot="1">
      <c r="A62" s="43">
        <f t="shared" si="2"/>
        <v>41639</v>
      </c>
      <c r="B62" s="73">
        <v>1807.06</v>
      </c>
      <c r="C62" s="73">
        <v>1856.28</v>
      </c>
      <c r="D62" s="46">
        <f t="shared" si="24"/>
        <v>-5.6511475626330743E-3</v>
      </c>
      <c r="E62" s="46">
        <f t="shared" si="24"/>
        <v>-4.7182962661118655E-3</v>
      </c>
      <c r="F62" s="132">
        <v>12.2622</v>
      </c>
      <c r="G62" s="130">
        <f t="shared" si="3"/>
        <v>4.8759700721971999E-3</v>
      </c>
      <c r="H62" s="107">
        <f t="shared" si="4"/>
        <v>30363.253683298251</v>
      </c>
      <c r="I62" s="44">
        <f t="shared" si="23"/>
        <v>12537.969984805082</v>
      </c>
      <c r="J62" s="44">
        <f t="shared" si="23"/>
        <v>11965.115604514607</v>
      </c>
      <c r="K62" s="46">
        <f>(H62-(MAX($H$3:H62)))/(MAX($H$3:H62))</f>
        <v>0</v>
      </c>
      <c r="L62" s="46">
        <f>(I62-(MAX($I$3:I62)))/(MAX($I$3:I62))</f>
        <v>-2.8869613817861451E-2</v>
      </c>
      <c r="M62" s="46">
        <f>(J62-(MAX($J$3:J62)))/(MAX($J$3:J62))</f>
        <v>-1.8900234667343193E-2</v>
      </c>
      <c r="P62" s="56" t="str">
        <f>T31</f>
        <v>RFXIX</v>
      </c>
      <c r="Q62" s="111" t="s">
        <v>35</v>
      </c>
      <c r="R62" s="88" t="s">
        <v>36</v>
      </c>
    </row>
    <row r="63" spans="1:22" ht="15.75" thickBot="1">
      <c r="A63" s="43">
        <f t="shared" si="2"/>
        <v>41670</v>
      </c>
      <c r="B63" s="73">
        <v>1833.76</v>
      </c>
      <c r="C63" s="73">
        <v>1885.3</v>
      </c>
      <c r="D63" s="46">
        <f t="shared" si="24"/>
        <v>1.4775381005611266E-2</v>
      </c>
      <c r="E63" s="46">
        <f t="shared" si="24"/>
        <v>1.563341737237911E-2</v>
      </c>
      <c r="F63" s="132">
        <v>12.5586</v>
      </c>
      <c r="G63" s="130">
        <f t="shared" si="3"/>
        <v>2.4171845182756835E-2</v>
      </c>
      <c r="H63" s="107">
        <f t="shared" si="4"/>
        <v>31097.189550575709</v>
      </c>
      <c r="I63" s="44">
        <f t="shared" si="23"/>
        <v>12723.223268367496</v>
      </c>
      <c r="J63" s="44">
        <f t="shared" si="23"/>
        <v>12152.171250668751</v>
      </c>
      <c r="K63" s="46">
        <f>(H63-(MAX($H$3:H63)))/(MAX($H$3:H63))</f>
        <v>0</v>
      </c>
      <c r="L63" s="46">
        <f>(I63-(MAX($I$3:I63)))/(MAX($I$3:I63))</f>
        <v>-1.4520792355893935E-2</v>
      </c>
      <c r="M63" s="46">
        <f>(J63-(MAX($J$3:J63)))/(MAX($J$3:J63))</f>
        <v>-3.5622925519545132E-3</v>
      </c>
      <c r="O63" s="101" t="s">
        <v>34</v>
      </c>
      <c r="P63" s="102">
        <f>COUNTIF(T33:T45,"&gt;0")/COUNTA(T33:T45)</f>
        <v>1</v>
      </c>
      <c r="Q63" s="102">
        <f>COUNTIF(U33:U45,"&gt;0")/COUNTA(U33:U45)</f>
        <v>0.84615384615384615</v>
      </c>
      <c r="R63" s="103">
        <f>COUNTIF(U33:U45,"&gt;0")/COUNTA(U33:U45)</f>
        <v>0.84615384615384615</v>
      </c>
    </row>
    <row r="64" spans="1:22">
      <c r="A64" s="43">
        <f t="shared" si="2"/>
        <v>41698</v>
      </c>
      <c r="B64" s="73">
        <v>1843.51</v>
      </c>
      <c r="C64" s="73">
        <v>1891.79</v>
      </c>
      <c r="D64" s="46">
        <f t="shared" si="24"/>
        <v>5.3169444202076921E-3</v>
      </c>
      <c r="E64" s="46">
        <f t="shared" si="24"/>
        <v>3.4424229565586106E-3</v>
      </c>
      <c r="F64" s="132">
        <v>12.6309</v>
      </c>
      <c r="G64" s="130">
        <f t="shared" si="3"/>
        <v>5.7570111318141493E-3</v>
      </c>
      <c r="H64" s="107">
        <f t="shared" si="4"/>
        <v>31276.21641698651</v>
      </c>
      <c r="I64" s="44">
        <f t="shared" si="23"/>
        <v>12790.871939331299</v>
      </c>
      <c r="J64" s="44">
        <f t="shared" si="23"/>
        <v>12194.004163954085</v>
      </c>
      <c r="K64" s="46">
        <f>(H64-(MAX($H$3:H64)))/(MAX($H$3:H64))</f>
        <v>0</v>
      </c>
      <c r="L64" s="46">
        <f>(I64-(MAX($I$3:I64)))/(MAX($I$3:I64))</f>
        <v>-9.2810541815799303E-3</v>
      </c>
      <c r="M64" s="46">
        <f>(J64-(MAX($J$3:J64)))/(MAX($J$3:J64))</f>
        <v>-1.3213251305468974E-4</v>
      </c>
    </row>
    <row r="65" spans="1:13">
      <c r="A65" s="43">
        <f t="shared" si="2"/>
        <v>41729</v>
      </c>
      <c r="B65" s="73">
        <v>1840.37</v>
      </c>
      <c r="C65" s="73">
        <v>1885.7</v>
      </c>
      <c r="D65" s="46">
        <f t="shared" si="24"/>
        <v>-1.7032725615809818E-3</v>
      </c>
      <c r="E65" s="46">
        <f t="shared" si="24"/>
        <v>-3.2191733754802776E-3</v>
      </c>
      <c r="F65" s="132">
        <v>12.645</v>
      </c>
      <c r="G65" s="130">
        <f t="shared" si="3"/>
        <v>1.1163100016624572E-3</v>
      </c>
      <c r="H65" s="107">
        <f t="shared" si="4"/>
        <v>31311.130370186951</v>
      </c>
      <c r="I65" s="44">
        <f t="shared" si="23"/>
        <v>12769.085598118339</v>
      </c>
      <c r="J65" s="44">
        <f t="shared" si="23"/>
        <v>12154.749550408987</v>
      </c>
      <c r="K65" s="46">
        <f>(H65-(MAX($H$3:H65)))/(MAX($H$3:H65))</f>
        <v>0</v>
      </c>
      <c r="L65" s="46">
        <f>(I65-(MAX($I$3:I65)))/(MAX($I$3:I65))</f>
        <v>-1.0968518578230878E-2</v>
      </c>
      <c r="M65" s="46">
        <f>(J65-(MAX($J$3:J65)))/(MAX($J$3:J65))</f>
        <v>-3.35088053106698E-3</v>
      </c>
    </row>
    <row r="66" spans="1:13">
      <c r="A66" s="43">
        <f t="shared" si="2"/>
        <v>41759</v>
      </c>
      <c r="B66" s="73">
        <v>1855.9</v>
      </c>
      <c r="C66" s="73">
        <v>1903.14</v>
      </c>
      <c r="D66" s="46">
        <f t="shared" si="24"/>
        <v>8.4385205148964637E-3</v>
      </c>
      <c r="E66" s="46">
        <f t="shared" si="24"/>
        <v>9.2485549132947931E-3</v>
      </c>
      <c r="F66" s="132">
        <v>12.7384</v>
      </c>
      <c r="G66" s="130">
        <f t="shared" si="3"/>
        <v>7.3863187030447364E-3</v>
      </c>
      <c r="H66" s="107">
        <f t="shared" si="4"/>
        <v>31542.404358053736</v>
      </c>
      <c r="I66" s="44">
        <f t="shared" si="23"/>
        <v>12876.837788894531</v>
      </c>
      <c r="J66" s="44">
        <f t="shared" si="23"/>
        <v>12267.16341908329</v>
      </c>
      <c r="K66" s="46">
        <f>(H66-(MAX($H$3:H66)))/(MAX($H$3:H66))</f>
        <v>0</v>
      </c>
      <c r="L66" s="46">
        <f>(I66-(MAX($I$3:I66)))/(MAX($I$3:I66))</f>
        <v>-2.6225561323747963E-3</v>
      </c>
      <c r="M66" s="46">
        <f>(J66-(MAX($J$3:J66)))/(MAX($J$3:J66))</f>
        <v>0</v>
      </c>
    </row>
    <row r="67" spans="1:13">
      <c r="A67" s="43">
        <f t="shared" si="2"/>
        <v>41790</v>
      </c>
      <c r="B67" s="73">
        <v>1877.03</v>
      </c>
      <c r="C67" s="73">
        <v>1926.04</v>
      </c>
      <c r="D67" s="46">
        <f t="shared" si="24"/>
        <v>1.1385311708604906E-2</v>
      </c>
      <c r="E67" s="46">
        <f t="shared" si="24"/>
        <v>1.2032745883119311E-2</v>
      </c>
      <c r="F67" s="132">
        <v>12.8986</v>
      </c>
      <c r="G67" s="130">
        <f t="shared" si="3"/>
        <v>1.2576147710858576E-2</v>
      </c>
      <c r="H67" s="107">
        <f t="shared" si="4"/>
        <v>31939.086294416251</v>
      </c>
      <c r="I67" s="44">
        <f t="shared" si="23"/>
        <v>13023.444600942237</v>
      </c>
      <c r="J67" s="44">
        <f t="shared" si="23"/>
        <v>12414.771079211816</v>
      </c>
      <c r="K67" s="46">
        <f>(H67-(MAX($H$3:H67)))/(MAX($H$3:H67))</f>
        <v>0</v>
      </c>
      <c r="L67" s="46">
        <f>(I67-(MAX($I$3:I67)))/(MAX($I$3:I67))</f>
        <v>0</v>
      </c>
      <c r="M67" s="46">
        <f>(J67-(MAX($J$3:J67)))/(MAX($J$3:J67))</f>
        <v>0</v>
      </c>
    </row>
    <row r="68" spans="1:13">
      <c r="A68" s="43">
        <f t="shared" si="2"/>
        <v>41820</v>
      </c>
      <c r="B68" s="73">
        <v>1878</v>
      </c>
      <c r="C68" s="73">
        <v>1931.09</v>
      </c>
      <c r="D68" s="46">
        <f t="shared" si="24"/>
        <v>5.1677383952308809E-4</v>
      </c>
      <c r="E68" s="46">
        <f t="shared" si="24"/>
        <v>2.6219600839028079E-3</v>
      </c>
      <c r="F68" s="132">
        <v>12.9862</v>
      </c>
      <c r="G68" s="130">
        <f t="shared" si="3"/>
        <v>6.7914347293505095E-3</v>
      </c>
      <c r="H68" s="107">
        <f t="shared" si="4"/>
        <v>32155.998514299874</v>
      </c>
      <c r="I68" s="44">
        <f t="shared" ref="I68:J83" si="25">I67*(1+D68)</f>
        <v>13030.174776412483</v>
      </c>
      <c r="J68" s="44">
        <f t="shared" si="25"/>
        <v>12447.322113432301</v>
      </c>
      <c r="K68" s="46">
        <f>(H68-(MAX($H$3:H68)))/(MAX($H$3:H68))</f>
        <v>0</v>
      </c>
      <c r="L68" s="46">
        <f>(I68-(MAX($I$3:I68)))/(MAX($I$3:I68))</f>
        <v>0</v>
      </c>
      <c r="M68" s="46">
        <f>(J68-(MAX($J$3:J68)))/(MAX($J$3:J68))</f>
        <v>0</v>
      </c>
    </row>
    <row r="69" spans="1:13">
      <c r="A69" s="43">
        <f t="shared" ref="A69:A132" si="26">EOMONTH(A68,1)</f>
        <v>41851</v>
      </c>
      <c r="B69" s="73">
        <v>1873.29</v>
      </c>
      <c r="C69" s="73">
        <v>1919.76</v>
      </c>
      <c r="D69" s="46">
        <f t="shared" si="24"/>
        <v>-2.5079872204473164E-3</v>
      </c>
      <c r="E69" s="46">
        <f t="shared" si="24"/>
        <v>-5.8671527479299268E-3</v>
      </c>
      <c r="F69" s="132">
        <v>13.0534</v>
      </c>
      <c r="G69" s="130">
        <f t="shared" ref="G69:G128" si="27">F69/F68-1</f>
        <v>5.1747239377184506E-3</v>
      </c>
      <c r="H69" s="107">
        <f t="shared" ref="H69:H128" si="28">H68*(1+G69)</f>
        <v>32322.396929553059</v>
      </c>
      <c r="I69" s="44">
        <f t="shared" si="25"/>
        <v>12997.495264593046</v>
      </c>
      <c r="J69" s="44">
        <f t="shared" si="25"/>
        <v>12374.291773290108</v>
      </c>
      <c r="K69" s="46">
        <f>(H69-(MAX($H$3:H69)))/(MAX($H$3:H69))</f>
        <v>0</v>
      </c>
      <c r="L69" s="46">
        <f>(I69-(MAX($I$3:I69)))/(MAX($I$3:I69))</f>
        <v>-2.5079872204472656E-3</v>
      </c>
      <c r="M69" s="46">
        <f>(J69-(MAX($J$3:J69)))/(MAX($J$3:J69))</f>
        <v>-5.8671527479299355E-3</v>
      </c>
    </row>
    <row r="70" spans="1:13">
      <c r="A70" s="43">
        <f t="shared" si="26"/>
        <v>41882</v>
      </c>
      <c r="B70" s="73">
        <v>1893.97</v>
      </c>
      <c r="C70" s="73">
        <v>1937.74</v>
      </c>
      <c r="D70" s="46">
        <f t="shared" si="24"/>
        <v>1.1039401267289195E-2</v>
      </c>
      <c r="E70" s="46">
        <f t="shared" si="24"/>
        <v>9.3657540525899918E-3</v>
      </c>
      <c r="F70" s="132">
        <v>13.128399999999999</v>
      </c>
      <c r="G70" s="130">
        <f t="shared" si="27"/>
        <v>5.7456294911670813E-3</v>
      </c>
      <c r="H70" s="107">
        <f t="shared" si="28"/>
        <v>32508.109446576706</v>
      </c>
      <c r="I70" s="44">
        <f t="shared" si="25"/>
        <v>13140.979830288579</v>
      </c>
      <c r="J70" s="44">
        <f t="shared" si="25"/>
        <v>12490.186346613731</v>
      </c>
      <c r="K70" s="46">
        <f>(H70-(MAX($H$3:H70)))/(MAX($H$3:H70))</f>
        <v>0</v>
      </c>
      <c r="L70" s="46">
        <f>(I70-(MAX($I$3:I70)))/(MAX($I$3:I70))</f>
        <v>0</v>
      </c>
      <c r="M70" s="46">
        <f>(J70-(MAX($J$3:J70)))/(MAX($J$3:J70))</f>
        <v>0</v>
      </c>
    </row>
    <row r="71" spans="1:13">
      <c r="A71" s="43">
        <f t="shared" si="26"/>
        <v>41912</v>
      </c>
      <c r="B71" s="73">
        <v>1881.11</v>
      </c>
      <c r="C71" s="73">
        <v>1934.61</v>
      </c>
      <c r="D71" s="46">
        <f t="shared" si="24"/>
        <v>-6.7899702740804591E-3</v>
      </c>
      <c r="E71" s="46">
        <f t="shared" si="24"/>
        <v>-1.6152837842022816E-3</v>
      </c>
      <c r="F71" s="132">
        <v>13.163500000000001</v>
      </c>
      <c r="G71" s="130">
        <f t="shared" si="27"/>
        <v>2.6735931263521806E-3</v>
      </c>
      <c r="H71" s="107">
        <f t="shared" si="28"/>
        <v>32595.022904543777</v>
      </c>
      <c r="I71" s="44">
        <f t="shared" si="25"/>
        <v>13051.75296786863</v>
      </c>
      <c r="J71" s="44">
        <f t="shared" si="25"/>
        <v>12470.011151146382</v>
      </c>
      <c r="K71" s="46">
        <f>(H71-(MAX($H$3:H71)))/(MAX($H$3:H71))</f>
        <v>0</v>
      </c>
      <c r="L71" s="46">
        <f>(I71-(MAX($I$3:I71)))/(MAX($I$3:I71))</f>
        <v>-6.7899702740804044E-3</v>
      </c>
      <c r="M71" s="46">
        <f>(J71-(MAX($J$3:J71)))/(MAX($J$3:J71))</f>
        <v>-1.6152837842022187E-3</v>
      </c>
    </row>
    <row r="72" spans="1:13">
      <c r="A72" s="43">
        <f t="shared" si="26"/>
        <v>41943</v>
      </c>
      <c r="B72" s="73">
        <v>1899.6</v>
      </c>
      <c r="C72" s="73">
        <v>1953.34</v>
      </c>
      <c r="D72" s="46">
        <f t="shared" si="24"/>
        <v>9.8293029115787967E-3</v>
      </c>
      <c r="E72" s="46">
        <f t="shared" si="24"/>
        <v>9.681537881019997E-3</v>
      </c>
      <c r="F72" s="132">
        <v>13.1698</v>
      </c>
      <c r="G72" s="130">
        <f t="shared" si="27"/>
        <v>4.7859611805356472E-4</v>
      </c>
      <c r="H72" s="107">
        <f t="shared" si="28"/>
        <v>32610.62275597376</v>
      </c>
      <c r="I72" s="44">
        <f t="shared" si="25"/>
        <v>13180.042601316907</v>
      </c>
      <c r="J72" s="44">
        <f t="shared" si="25"/>
        <v>12590.740036482948</v>
      </c>
      <c r="K72" s="46">
        <f>(H72-(MAX($H$3:H72)))/(MAX($H$3:H72))</f>
        <v>0</v>
      </c>
      <c r="L72" s="46">
        <f>(I72-(MAX($I$3:I72)))/(MAX($I$3:I72))</f>
        <v>0</v>
      </c>
      <c r="M72" s="46">
        <f>(J72-(MAX($J$3:J72)))/(MAX($J$3:J72))</f>
        <v>0</v>
      </c>
    </row>
    <row r="73" spans="1:13">
      <c r="A73" s="43">
        <f t="shared" si="26"/>
        <v>41973</v>
      </c>
      <c r="B73" s="73">
        <v>1913.08</v>
      </c>
      <c r="C73" s="73">
        <v>1966.13</v>
      </c>
      <c r="D73" s="46">
        <f t="shared" si="24"/>
        <v>7.0962307854285367E-3</v>
      </c>
      <c r="E73" s="46">
        <f t="shared" si="24"/>
        <v>6.5477592226648174E-3</v>
      </c>
      <c r="F73" s="132">
        <v>13.4206</v>
      </c>
      <c r="G73" s="130">
        <f t="shared" si="27"/>
        <v>1.9043569378426328E-2</v>
      </c>
      <c r="H73" s="107">
        <f t="shared" si="28"/>
        <v>33231.645412900834</v>
      </c>
      <c r="I73" s="44">
        <f t="shared" si="25"/>
        <v>13273.571225377631</v>
      </c>
      <c r="J73" s="44">
        <f t="shared" si="25"/>
        <v>12673.181170677004</v>
      </c>
      <c r="K73" s="46">
        <f>(H73-(MAX($H$3:H73)))/(MAX($H$3:H73))</f>
        <v>0</v>
      </c>
      <c r="L73" s="46">
        <f>(I73-(MAX($I$3:I73)))/(MAX($I$3:I73))</f>
        <v>0</v>
      </c>
      <c r="M73" s="46">
        <f>(J73-(MAX($J$3:J73)))/(MAX($J$3:J73))</f>
        <v>0</v>
      </c>
    </row>
    <row r="74" spans="1:13">
      <c r="A74" s="43">
        <f t="shared" si="26"/>
        <v>42004</v>
      </c>
      <c r="B74" s="73">
        <v>1914.87</v>
      </c>
      <c r="C74" s="73">
        <v>1969.17</v>
      </c>
      <c r="D74" s="46">
        <f t="shared" si="24"/>
        <v>9.3566395550626069E-4</v>
      </c>
      <c r="E74" s="46">
        <f t="shared" si="24"/>
        <v>1.5461846368245435E-3</v>
      </c>
      <c r="F74" s="132">
        <v>13.515599999999999</v>
      </c>
      <c r="G74" s="130">
        <f t="shared" si="27"/>
        <v>7.0786701041680722E-3</v>
      </c>
      <c r="H74" s="107">
        <f t="shared" si="28"/>
        <v>33466.881267797449</v>
      </c>
      <c r="I74" s="44">
        <f t="shared" si="25"/>
        <v>13285.990827534062</v>
      </c>
      <c r="J74" s="44">
        <f t="shared" si="25"/>
        <v>12692.776248702799</v>
      </c>
      <c r="K74" s="46">
        <f>(H74-(MAX($H$3:H74)))/(MAX($H$3:H74))</f>
        <v>0</v>
      </c>
      <c r="L74" s="46">
        <f>(I74-(MAX($I$3:I74)))/(MAX($I$3:I74))</f>
        <v>0</v>
      </c>
      <c r="M74" s="46">
        <f>(J74-(MAX($J$3:J74)))/(MAX($J$3:J74))</f>
        <v>0</v>
      </c>
    </row>
    <row r="75" spans="1:13">
      <c r="A75" s="43">
        <f t="shared" si="26"/>
        <v>42035</v>
      </c>
      <c r="B75" s="73">
        <v>1955.02</v>
      </c>
      <c r="C75" s="73">
        <v>1985.88</v>
      </c>
      <c r="D75" s="46">
        <f t="shared" si="24"/>
        <v>2.0967480821152407E-2</v>
      </c>
      <c r="E75" s="46">
        <f t="shared" si="24"/>
        <v>8.4858087417540862E-3</v>
      </c>
      <c r="F75" s="132">
        <v>13.513500000000001</v>
      </c>
      <c r="G75" s="130">
        <f t="shared" si="27"/>
        <v>-1.5537600994397494E-4</v>
      </c>
      <c r="H75" s="107">
        <f t="shared" si="28"/>
        <v>33461.681317320792</v>
      </c>
      <c r="I75" s="44">
        <f t="shared" si="25"/>
        <v>13564.564585400389</v>
      </c>
      <c r="J75" s="44">
        <f t="shared" si="25"/>
        <v>12800.484720351171</v>
      </c>
      <c r="K75" s="46">
        <f>(H75-(MAX($H$3:H75)))/(MAX($H$3:H75))</f>
        <v>-1.5537600994391891E-4</v>
      </c>
      <c r="L75" s="46">
        <f>(I75-(MAX($I$3:I75)))/(MAX($I$3:I75))</f>
        <v>0</v>
      </c>
      <c r="M75" s="46">
        <f>(J75-(MAX($J$3:J75)))/(MAX($J$3:J75))</f>
        <v>0</v>
      </c>
    </row>
    <row r="76" spans="1:13">
      <c r="A76" s="43">
        <f t="shared" si="26"/>
        <v>42063</v>
      </c>
      <c r="B76" s="73">
        <v>1936.64</v>
      </c>
      <c r="C76" s="73">
        <v>1982.65</v>
      </c>
      <c r="D76" s="46">
        <f t="shared" si="24"/>
        <v>-9.4014383484567476E-3</v>
      </c>
      <c r="E76" s="46">
        <f t="shared" si="24"/>
        <v>-1.6264829697665295E-3</v>
      </c>
      <c r="F76" s="132">
        <v>13.629200000000001</v>
      </c>
      <c r="G76" s="130">
        <f t="shared" si="27"/>
        <v>8.5618085618086592E-3</v>
      </c>
      <c r="H76" s="107">
        <f t="shared" si="28"/>
        <v>33748.17382691594</v>
      </c>
      <c r="I76" s="44">
        <f t="shared" si="25"/>
        <v>13437.038167727087</v>
      </c>
      <c r="J76" s="44">
        <f t="shared" si="25"/>
        <v>12779.664949948763</v>
      </c>
      <c r="K76" s="46">
        <f>(H76-(MAX($H$3:H76)))/(MAX($H$3:H76))</f>
        <v>0</v>
      </c>
      <c r="L76" s="46">
        <f>(I76-(MAX($I$3:I76)))/(MAX($I$3:I76))</f>
        <v>-9.4014383484567598E-3</v>
      </c>
      <c r="M76" s="46">
        <f>(J76-(MAX($J$3:J76)))/(MAX($J$3:J76))</f>
        <v>-1.626482969766526E-3</v>
      </c>
    </row>
    <row r="77" spans="1:13">
      <c r="A77" s="43">
        <f t="shared" si="26"/>
        <v>42094</v>
      </c>
      <c r="B77" s="73">
        <v>1945.63</v>
      </c>
      <c r="C77" s="73">
        <v>1989.99</v>
      </c>
      <c r="D77" s="46">
        <f t="shared" ref="D77:E92" si="29">B77/B76-1</f>
        <v>4.6420604758756756E-3</v>
      </c>
      <c r="E77" s="46">
        <f t="shared" si="29"/>
        <v>3.7021158550425426E-3</v>
      </c>
      <c r="F77" s="132">
        <v>13.7079</v>
      </c>
      <c r="G77" s="130">
        <f t="shared" si="27"/>
        <v>5.7743668006926541E-3</v>
      </c>
      <c r="H77" s="107">
        <f t="shared" si="28"/>
        <v>33943.048161446088</v>
      </c>
      <c r="I77" s="44">
        <f t="shared" si="25"/>
        <v>13499.413711518326</v>
      </c>
      <c r="J77" s="44">
        <f t="shared" si="25"/>
        <v>12826.976750182101</v>
      </c>
      <c r="K77" s="46">
        <f>(H77-(MAX($H$3:H77)))/(MAX($H$3:H77))</f>
        <v>0</v>
      </c>
      <c r="L77" s="46">
        <f>(I77-(MAX($I$3:I77)))/(MAX($I$3:I77))</f>
        <v>-4.8030199179548488E-3</v>
      </c>
      <c r="M77" s="46">
        <f>(J77-(MAX($J$3:J77)))/(MAX($J$3:J77))</f>
        <v>0</v>
      </c>
    </row>
    <row r="78" spans="1:13">
      <c r="A78" s="43">
        <f t="shared" si="26"/>
        <v>42124</v>
      </c>
      <c r="B78" s="73">
        <v>1938.65</v>
      </c>
      <c r="C78" s="73">
        <v>1990.82</v>
      </c>
      <c r="D78" s="46">
        <f t="shared" si="29"/>
        <v>-3.5875269193011983E-3</v>
      </c>
      <c r="E78" s="46">
        <f t="shared" si="29"/>
        <v>4.1708752305291696E-4</v>
      </c>
      <c r="F78" s="132">
        <v>13.721500000000001</v>
      </c>
      <c r="G78" s="130">
        <f t="shared" si="27"/>
        <v>9.9212862655839729E-4</v>
      </c>
      <c r="H78" s="107">
        <f t="shared" si="28"/>
        <v>33976.724031199708</v>
      </c>
      <c r="I78" s="44">
        <f t="shared" si="25"/>
        <v>13450.98420143347</v>
      </c>
      <c r="J78" s="44">
        <f t="shared" si="25"/>
        <v>12832.326722143091</v>
      </c>
      <c r="K78" s="46">
        <f>(H78-(MAX($H$3:H78)))/(MAX($H$3:H78))</f>
        <v>0</v>
      </c>
      <c r="L78" s="46">
        <f>(I78-(MAX($I$3:I78)))/(MAX($I$3:I78))</f>
        <v>-8.3733158740064515E-3</v>
      </c>
      <c r="M78" s="46">
        <f>(J78-(MAX($J$3:J78)))/(MAX($J$3:J78))</f>
        <v>0</v>
      </c>
    </row>
    <row r="79" spans="1:13">
      <c r="A79" s="43">
        <f t="shared" si="26"/>
        <v>42155</v>
      </c>
      <c r="B79" s="73">
        <v>1933.98</v>
      </c>
      <c r="C79" s="73">
        <v>1990.36</v>
      </c>
      <c r="D79" s="46">
        <f t="shared" si="29"/>
        <v>-2.4088927862172538E-3</v>
      </c>
      <c r="E79" s="46">
        <f t="shared" si="29"/>
        <v>-2.3106056800714647E-4</v>
      </c>
      <c r="F79" s="132">
        <v>13.750400000000001</v>
      </c>
      <c r="G79" s="130">
        <f t="shared" si="27"/>
        <v>2.1061837262690286E-3</v>
      </c>
      <c r="H79" s="107">
        <f t="shared" si="28"/>
        <v>34048.285254426155</v>
      </c>
      <c r="I79" s="44">
        <f t="shared" si="25"/>
        <v>13418.582222623114</v>
      </c>
      <c r="J79" s="44">
        <f t="shared" si="25"/>
        <v>12829.361677441819</v>
      </c>
      <c r="K79" s="46">
        <f>(H79-(MAX($H$3:H79)))/(MAX($H$3:H79))</f>
        <v>0</v>
      </c>
      <c r="L79" s="46">
        <f>(I79-(MAX($I$3:I79)))/(MAX($I$3:I79))</f>
        <v>-1.0762038240018142E-2</v>
      </c>
      <c r="M79" s="46">
        <f>(J79-(MAX($J$3:J79)))/(MAX($J$3:J79))</f>
        <v>-2.3106056800715967E-4</v>
      </c>
    </row>
    <row r="80" spans="1:13">
      <c r="A80" s="43">
        <f t="shared" si="26"/>
        <v>42185</v>
      </c>
      <c r="B80" s="73">
        <v>1912.89</v>
      </c>
      <c r="C80" s="73">
        <v>1975.18</v>
      </c>
      <c r="D80" s="46">
        <f t="shared" si="29"/>
        <v>-1.0904973164148513E-2</v>
      </c>
      <c r="E80" s="46">
        <f t="shared" si="29"/>
        <v>-7.6267609879618892E-3</v>
      </c>
      <c r="F80" s="132">
        <v>13.8378</v>
      </c>
      <c r="G80" s="130">
        <f t="shared" si="27"/>
        <v>6.3561787293460181E-3</v>
      </c>
      <c r="H80" s="107">
        <f t="shared" si="28"/>
        <v>34264.702240931045</v>
      </c>
      <c r="I80" s="44">
        <f t="shared" si="25"/>
        <v>13272.252943584488</v>
      </c>
      <c r="J80" s="44">
        <f t="shared" si="25"/>
        <v>12731.515202299852</v>
      </c>
      <c r="K80" s="46">
        <f>(H80-(MAX($H$3:H80)))/(MAX($H$3:H80))</f>
        <v>0</v>
      </c>
      <c r="L80" s="46">
        <f>(I80-(MAX($I$3:I80)))/(MAX($I$3:I80))</f>
        <v>-2.1549651665967753E-2</v>
      </c>
      <c r="M80" s="46">
        <f>(J80-(MAX($J$3:J80)))/(MAX($J$3:J80))</f>
        <v>-7.8560593122431448E-3</v>
      </c>
    </row>
    <row r="81" spans="1:13">
      <c r="A81" s="43">
        <f t="shared" si="26"/>
        <v>42216</v>
      </c>
      <c r="B81" s="73">
        <v>1926.19</v>
      </c>
      <c r="C81" s="73">
        <v>1987.63</v>
      </c>
      <c r="D81" s="46">
        <f t="shared" si="29"/>
        <v>6.9528305339041641E-3</v>
      </c>
      <c r="E81" s="46">
        <f t="shared" si="29"/>
        <v>6.3032229973978282E-3</v>
      </c>
      <c r="F81" s="132">
        <v>13.8969</v>
      </c>
      <c r="G81" s="130">
        <f t="shared" si="27"/>
        <v>4.2709101157698548E-3</v>
      </c>
      <c r="H81" s="107">
        <f t="shared" si="28"/>
        <v>34411.043704345677</v>
      </c>
      <c r="I81" s="44">
        <f t="shared" si="25"/>
        <v>13364.532669104341</v>
      </c>
      <c r="J81" s="44">
        <f t="shared" si="25"/>
        <v>12811.764781714708</v>
      </c>
      <c r="K81" s="46">
        <f>(H81-(MAX($H$3:H81)))/(MAX($H$3:H81))</f>
        <v>0</v>
      </c>
      <c r="L81" s="46">
        <f>(I81-(MAX($I$3:I81)))/(MAX($I$3:I81))</f>
        <v>-1.4746652208161778E-2</v>
      </c>
      <c r="M81" s="46">
        <f>(J81-(MAX($J$3:J81)))/(MAX($J$3:J81))</f>
        <v>-1.6023548085711866E-3</v>
      </c>
    </row>
    <row r="82" spans="1:13">
      <c r="A82" s="43">
        <f t="shared" si="26"/>
        <v>42247</v>
      </c>
      <c r="B82" s="73">
        <v>1923.42</v>
      </c>
      <c r="C82" s="73">
        <v>1989.31</v>
      </c>
      <c r="D82" s="46">
        <f t="shared" si="29"/>
        <v>-1.4380720489671761E-3</v>
      </c>
      <c r="E82" s="46">
        <f t="shared" si="29"/>
        <v>8.4522773353179481E-4</v>
      </c>
      <c r="F82" s="132">
        <v>13.899100000000001</v>
      </c>
      <c r="G82" s="130">
        <f t="shared" si="27"/>
        <v>1.583086875489581E-4</v>
      </c>
      <c r="H82" s="107">
        <f t="shared" si="28"/>
        <v>34416.491271511703</v>
      </c>
      <c r="I82" s="44">
        <f t="shared" si="25"/>
        <v>13345.313508225394</v>
      </c>
      <c r="J82" s="44">
        <f t="shared" si="25"/>
        <v>12822.5936406237</v>
      </c>
      <c r="K82" s="46">
        <f>(H82-(MAX($H$3:H82)))/(MAX($H$3:H82))</f>
        <v>0</v>
      </c>
      <c r="L82" s="46">
        <f>(I82-(MAX($I$3:I82)))/(MAX($I$3:I82))</f>
        <v>-1.6163517508772523E-2</v>
      </c>
      <c r="M82" s="46">
        <f>(J82-(MAX($J$3:J82)))/(MAX($J$3:J82))</f>
        <v>-7.5848142976252188E-4</v>
      </c>
    </row>
    <row r="83" spans="1:13">
      <c r="A83" s="43">
        <f t="shared" si="26"/>
        <v>42277</v>
      </c>
      <c r="B83" s="73">
        <v>1936.43</v>
      </c>
      <c r="C83" s="73">
        <v>2000.94</v>
      </c>
      <c r="D83" s="46">
        <f t="shared" si="29"/>
        <v>6.7639933035945621E-3</v>
      </c>
      <c r="E83" s="46">
        <f t="shared" si="29"/>
        <v>5.8462481966108371E-3</v>
      </c>
      <c r="F83" s="132">
        <v>13.9247</v>
      </c>
      <c r="G83" s="130">
        <f t="shared" si="27"/>
        <v>1.841845874912762E-3</v>
      </c>
      <c r="H83" s="107">
        <f t="shared" si="28"/>
        <v>34479.881143989107</v>
      </c>
      <c r="I83" s="44">
        <f t="shared" si="25"/>
        <v>13435.5811194294</v>
      </c>
      <c r="J83" s="44">
        <f t="shared" si="25"/>
        <v>12897.557705571069</v>
      </c>
      <c r="K83" s="46">
        <f>(H83-(MAX($H$3:H83)))/(MAX($H$3:H83))</f>
        <v>0</v>
      </c>
      <c r="L83" s="46">
        <f>(I83-(MAX($I$3:I83)))/(MAX($I$3:I83))</f>
        <v>-9.5088541293698575E-3</v>
      </c>
      <c r="M83" s="46">
        <f>(J83-(MAX($J$3:J83)))/(MAX($J$3:J83))</f>
        <v>0</v>
      </c>
    </row>
    <row r="84" spans="1:13">
      <c r="A84" s="43">
        <f t="shared" si="26"/>
        <v>42308</v>
      </c>
      <c r="B84" s="73">
        <v>1936.76</v>
      </c>
      <c r="C84" s="73">
        <v>2002.26</v>
      </c>
      <c r="D84" s="46">
        <f t="shared" si="29"/>
        <v>1.7041669463901954E-4</v>
      </c>
      <c r="E84" s="46">
        <f t="shared" si="29"/>
        <v>6.5968994572540574E-4</v>
      </c>
      <c r="F84" s="132">
        <v>13.990399999999999</v>
      </c>
      <c r="G84" s="130">
        <f t="shared" si="27"/>
        <v>4.7182345041545393E-3</v>
      </c>
      <c r="H84" s="107">
        <f t="shared" si="28"/>
        <v>34642.565308901823</v>
      </c>
      <c r="I84" s="44">
        <f t="shared" ref="I84:J99" si="30">I83*(1+D84)</f>
        <v>13437.870766754328</v>
      </c>
      <c r="J84" s="44">
        <f t="shared" si="30"/>
        <v>12906.066094713848</v>
      </c>
      <c r="K84" s="46">
        <f>(H84-(MAX($H$3:H84)))/(MAX($H$3:H84))</f>
        <v>0</v>
      </c>
      <c r="L84" s="46">
        <f>(I84-(MAX($I$3:I84)))/(MAX($I$3:I84))</f>
        <v>-9.3400579022213763E-3</v>
      </c>
      <c r="M84" s="46">
        <f>(J84-(MAX($J$3:J84)))/(MAX($J$3:J84))</f>
        <v>0</v>
      </c>
    </row>
    <row r="85" spans="1:13">
      <c r="A85" s="43">
        <f t="shared" si="26"/>
        <v>42338</v>
      </c>
      <c r="B85" s="73">
        <v>1931.64</v>
      </c>
      <c r="C85" s="73">
        <v>1999.54</v>
      </c>
      <c r="D85" s="46">
        <f t="shared" si="29"/>
        <v>-2.6435903261116112E-3</v>
      </c>
      <c r="E85" s="46">
        <f t="shared" si="29"/>
        <v>-1.358464934623882E-3</v>
      </c>
      <c r="F85" s="132">
        <v>14.0303</v>
      </c>
      <c r="G85" s="130">
        <f t="shared" si="27"/>
        <v>2.8519556267154744E-3</v>
      </c>
      <c r="H85" s="107">
        <f t="shared" si="28"/>
        <v>34741.364367958406</v>
      </c>
      <c r="I85" s="44">
        <f t="shared" si="30"/>
        <v>13402.346541591798</v>
      </c>
      <c r="J85" s="44">
        <f t="shared" si="30"/>
        <v>12888.53365648024</v>
      </c>
      <c r="K85" s="46">
        <f>(H85-(MAX($H$3:H85)))/(MAX($H$3:H85))</f>
        <v>0</v>
      </c>
      <c r="L85" s="46">
        <f>(I85-(MAX($I$3:I85)))/(MAX($I$3:I85))</f>
        <v>-1.1958956941617336E-2</v>
      </c>
      <c r="M85" s="46">
        <f>(J85-(MAX($J$3:J85)))/(MAX($J$3:J85))</f>
        <v>-1.3584649346239277E-3</v>
      </c>
    </row>
    <row r="86" spans="1:13">
      <c r="A86" s="43">
        <f t="shared" si="26"/>
        <v>42369</v>
      </c>
      <c r="B86" s="73">
        <v>1925.4</v>
      </c>
      <c r="C86" s="73">
        <v>1998.89</v>
      </c>
      <c r="D86" s="46">
        <f t="shared" si="29"/>
        <v>-3.2304156053922783E-3</v>
      </c>
      <c r="E86" s="46">
        <f t="shared" si="29"/>
        <v>-3.2507476719634276E-4</v>
      </c>
      <c r="F86" s="132">
        <v>14.0389</v>
      </c>
      <c r="G86" s="130">
        <f t="shared" si="27"/>
        <v>6.1295909567138374E-4</v>
      </c>
      <c r="H86" s="107">
        <f t="shared" si="28"/>
        <v>34762.659403243779</v>
      </c>
      <c r="I86" s="44">
        <f t="shared" si="30"/>
        <v>13359.051392174964</v>
      </c>
      <c r="J86" s="44">
        <f t="shared" si="30"/>
        <v>12884.343919402358</v>
      </c>
      <c r="K86" s="46">
        <f>(H86-(MAX($H$3:H86)))/(MAX($H$3:H86))</f>
        <v>0</v>
      </c>
      <c r="L86" s="46">
        <f>(I86-(MAX($I$3:I86)))/(MAX($I$3:I86))</f>
        <v>-1.5150740145881227E-2</v>
      </c>
      <c r="M86" s="46">
        <f>(J86-(MAX($J$3:J86)))/(MAX($J$3:J86))</f>
        <v>-1.6830980991478963E-3</v>
      </c>
    </row>
    <row r="87" spans="1:13">
      <c r="A87" s="43">
        <f t="shared" si="26"/>
        <v>42400</v>
      </c>
      <c r="B87" s="73">
        <v>1951.89</v>
      </c>
      <c r="C87" s="73">
        <v>2024.83</v>
      </c>
      <c r="D87" s="46">
        <f t="shared" si="29"/>
        <v>1.3758180118417007E-2</v>
      </c>
      <c r="E87" s="46">
        <f t="shared" si="29"/>
        <v>1.2977202347302708E-2</v>
      </c>
      <c r="F87" s="132">
        <v>13.9732</v>
      </c>
      <c r="G87" s="130">
        <f t="shared" si="27"/>
        <v>-4.6798538347021523E-3</v>
      </c>
      <c r="H87" s="107">
        <f t="shared" si="28"/>
        <v>34599.975238331062</v>
      </c>
      <c r="I87" s="44">
        <f t="shared" si="30"/>
        <v>13542.847627439696</v>
      </c>
      <c r="J87" s="44">
        <f t="shared" si="30"/>
        <v>13051.546657556681</v>
      </c>
      <c r="K87" s="46">
        <f>(H87-(MAX($H$3:H87)))/(MAX($H$3:H87))</f>
        <v>-4.6798538347021853E-3</v>
      </c>
      <c r="L87" s="46">
        <f>(I87-(MAX($I$3:I87)))/(MAX($I$3:I87))</f>
        <v>-1.6010066393186406E-3</v>
      </c>
      <c r="M87" s="46">
        <f>(J87-(MAX($J$3:J87)))/(MAX($J$3:J87))</f>
        <v>0</v>
      </c>
    </row>
    <row r="88" spans="1:13">
      <c r="A88" s="43">
        <f t="shared" si="26"/>
        <v>42429</v>
      </c>
      <c r="B88" s="73">
        <v>1965.74</v>
      </c>
      <c r="C88" s="73">
        <v>2032.39</v>
      </c>
      <c r="D88" s="46">
        <f t="shared" si="29"/>
        <v>7.0956867446423377E-3</v>
      </c>
      <c r="E88" s="46">
        <f t="shared" si="29"/>
        <v>3.7336467752848712E-3</v>
      </c>
      <c r="F88" s="132">
        <v>13.8644</v>
      </c>
      <c r="G88" s="130">
        <f t="shared" si="27"/>
        <v>-7.786333839063353E-3</v>
      </c>
      <c r="H88" s="107">
        <f t="shared" si="28"/>
        <v>34330.56828030209</v>
      </c>
      <c r="I88" s="44">
        <f t="shared" si="30"/>
        <v>13638.94343183443</v>
      </c>
      <c r="J88" s="44">
        <f t="shared" si="30"/>
        <v>13100.276522647147</v>
      </c>
      <c r="K88" s="46">
        <f>(H88-(MAX($H$3:H88)))/(MAX($H$3:H88))</f>
        <v>-1.2429748769490561E-2</v>
      </c>
      <c r="L88" s="46">
        <f>(I88-(MAX($I$3:I88)))/(MAX($I$3:I88))</f>
        <v>0</v>
      </c>
      <c r="M88" s="46">
        <f>(J88-(MAX($J$3:J88)))/(MAX($J$3:J88))</f>
        <v>0</v>
      </c>
    </row>
    <row r="89" spans="1:13">
      <c r="A89" s="43">
        <f t="shared" si="26"/>
        <v>42460</v>
      </c>
      <c r="B89" s="73">
        <v>1983.77</v>
      </c>
      <c r="C89" s="73">
        <v>2038.4</v>
      </c>
      <c r="D89" s="46">
        <f t="shared" si="29"/>
        <v>9.1721183879862611E-3</v>
      </c>
      <c r="E89" s="46">
        <f t="shared" si="29"/>
        <v>2.9571096098681693E-3</v>
      </c>
      <c r="F89" s="132">
        <v>13.8971</v>
      </c>
      <c r="G89" s="130">
        <f t="shared" si="27"/>
        <v>2.3585586105421275E-3</v>
      </c>
      <c r="H89" s="107">
        <f t="shared" si="28"/>
        <v>34411.538937724399</v>
      </c>
      <c r="I89" s="44">
        <f t="shared" si="30"/>
        <v>13764.041435678264</v>
      </c>
      <c r="J89" s="44">
        <f t="shared" si="30"/>
        <v>13139.015476244198</v>
      </c>
      <c r="K89" s="46">
        <f>(H89-(MAX($H$3:H89)))/(MAX($H$3:H89))</f>
        <v>-1.0100506449935641E-2</v>
      </c>
      <c r="L89" s="46">
        <f>(I89-(MAX($I$3:I89)))/(MAX($I$3:I89))</f>
        <v>0</v>
      </c>
      <c r="M89" s="46">
        <f>(J89-(MAX($J$3:J89)))/(MAX($J$3:J89))</f>
        <v>0</v>
      </c>
    </row>
    <row r="90" spans="1:13">
      <c r="A90" s="43">
        <f t="shared" si="26"/>
        <v>42490</v>
      </c>
      <c r="B90" s="73">
        <v>1991.39</v>
      </c>
      <c r="C90" s="73">
        <v>2041.7</v>
      </c>
      <c r="D90" s="46">
        <f t="shared" si="29"/>
        <v>3.8411711035049034E-3</v>
      </c>
      <c r="E90" s="46">
        <f t="shared" si="29"/>
        <v>1.6189167974882679E-3</v>
      </c>
      <c r="F90" s="132">
        <v>13.962</v>
      </c>
      <c r="G90" s="130">
        <f t="shared" si="27"/>
        <v>4.6700390728999785E-3</v>
      </c>
      <c r="H90" s="107">
        <f t="shared" si="28"/>
        <v>34572.24216912219</v>
      </c>
      <c r="I90" s="44">
        <f t="shared" si="30"/>
        <v>13816.911473908436</v>
      </c>
      <c r="J90" s="44">
        <f t="shared" si="30"/>
        <v>13160.286449101148</v>
      </c>
      <c r="K90" s="46">
        <f>(H90-(MAX($H$3:H90)))/(MAX($H$3:H90))</f>
        <v>-5.4776371368129781E-3</v>
      </c>
      <c r="L90" s="46">
        <f>(I90-(MAX($I$3:I90)))/(MAX($I$3:I90))</f>
        <v>0</v>
      </c>
      <c r="M90" s="46">
        <f>(J90-(MAX($J$3:J90)))/(MAX($J$3:J90))</f>
        <v>0</v>
      </c>
    </row>
    <row r="91" spans="1:13">
      <c r="A91" s="43">
        <f t="shared" si="26"/>
        <v>42521</v>
      </c>
      <c r="B91" s="73">
        <v>1991.9</v>
      </c>
      <c r="C91" s="73">
        <v>2044.34</v>
      </c>
      <c r="D91" s="46">
        <f t="shared" si="29"/>
        <v>2.5610252135432887E-4</v>
      </c>
      <c r="E91" s="46">
        <f t="shared" si="29"/>
        <v>1.293040113630628E-3</v>
      </c>
      <c r="F91" s="132">
        <v>13.990399999999999</v>
      </c>
      <c r="G91" s="130">
        <f t="shared" si="27"/>
        <v>2.0340925368858009E-3</v>
      </c>
      <c r="H91" s="107">
        <f t="shared" si="28"/>
        <v>34642.565308901809</v>
      </c>
      <c r="I91" s="44">
        <f t="shared" si="30"/>
        <v>13820.450019774235</v>
      </c>
      <c r="J91" s="44">
        <f t="shared" si="30"/>
        <v>13177.303227386705</v>
      </c>
      <c r="K91" s="46">
        <f>(H91-(MAX($H$3:H91)))/(MAX($H$3:H91))</f>
        <v>-3.4546866207469675E-3</v>
      </c>
      <c r="L91" s="46">
        <f>(I91-(MAX($I$3:I91)))/(MAX($I$3:I91))</f>
        <v>0</v>
      </c>
      <c r="M91" s="46">
        <f>(J91-(MAX($J$3:J91)))/(MAX($J$3:J91))</f>
        <v>0</v>
      </c>
    </row>
    <row r="92" spans="1:13">
      <c r="A92" s="43">
        <f t="shared" si="26"/>
        <v>42551</v>
      </c>
      <c r="B92" s="73">
        <v>2027.69</v>
      </c>
      <c r="C92" s="73">
        <v>2060.9499999999998</v>
      </c>
      <c r="D92" s="46">
        <f t="shared" si="29"/>
        <v>1.7967769466338712E-2</v>
      </c>
      <c r="E92" s="46">
        <f t="shared" si="29"/>
        <v>8.1248715967010554E-3</v>
      </c>
      <c r="F92" s="132">
        <v>14.0322</v>
      </c>
      <c r="G92" s="130">
        <f t="shared" si="27"/>
        <v>2.9877630375114705E-3</v>
      </c>
      <c r="H92" s="107">
        <f t="shared" si="28"/>
        <v>34746.069085056326</v>
      </c>
      <c r="I92" s="44">
        <f t="shared" si="30"/>
        <v>14068.772679650594</v>
      </c>
      <c r="J92" s="44">
        <f t="shared" si="30"/>
        <v>13284.367124100016</v>
      </c>
      <c r="K92" s="46">
        <f>(H92-(MAX($H$3:H92)))/(MAX($H$3:H92))</f>
        <v>-4.7724536822705562E-4</v>
      </c>
      <c r="L92" s="46">
        <f>(I92-(MAX($I$3:I92)))/(MAX($I$3:I92))</f>
        <v>0</v>
      </c>
      <c r="M92" s="46">
        <f>(J92-(MAX($J$3:J92)))/(MAX($J$3:J92))</f>
        <v>0</v>
      </c>
    </row>
    <row r="93" spans="1:13">
      <c r="A93" s="43">
        <f t="shared" si="26"/>
        <v>42582</v>
      </c>
      <c r="B93" s="73">
        <v>2040.51</v>
      </c>
      <c r="C93" s="73">
        <v>2065.17</v>
      </c>
      <c r="D93" s="46">
        <f t="shared" ref="D93:E129" si="31">B93/B92-1</f>
        <v>6.322465465628424E-3</v>
      </c>
      <c r="E93" s="46">
        <f t="shared" si="31"/>
        <v>2.0475994080400017E-3</v>
      </c>
      <c r="F93" s="132">
        <v>14.093500000000001</v>
      </c>
      <c r="G93" s="130">
        <f t="shared" si="27"/>
        <v>4.3685238237767265E-3</v>
      </c>
      <c r="H93" s="107">
        <f t="shared" si="28"/>
        <v>34897.858115636984</v>
      </c>
      <c r="I93" s="44">
        <f t="shared" si="30"/>
        <v>14157.722009061461</v>
      </c>
      <c r="J93" s="44">
        <f t="shared" si="30"/>
        <v>13311.568186359509</v>
      </c>
      <c r="K93" s="46">
        <f>(H93-(MAX($H$3:H93)))/(MAX($H$3:H93))</f>
        <v>0</v>
      </c>
      <c r="L93" s="46">
        <f>(I93-(MAX($I$3:I93)))/(MAX($I$3:I93))</f>
        <v>0</v>
      </c>
      <c r="M93" s="46">
        <f>(J93-(MAX($J$3:J93)))/(MAX($J$3:J93))</f>
        <v>0</v>
      </c>
    </row>
    <row r="94" spans="1:13">
      <c r="A94" s="43">
        <f t="shared" si="26"/>
        <v>42613</v>
      </c>
      <c r="B94" s="73">
        <v>2038.18</v>
      </c>
      <c r="C94" s="73">
        <v>2067.5500000000002</v>
      </c>
      <c r="D94" s="46">
        <f t="shared" si="31"/>
        <v>-1.1418713948962989E-3</v>
      </c>
      <c r="E94" s="46">
        <f t="shared" si="31"/>
        <v>1.152447498268927E-3</v>
      </c>
      <c r="F94" s="132">
        <v>14.138299999999999</v>
      </c>
      <c r="G94" s="130">
        <f t="shared" si="27"/>
        <v>3.1787703551282576E-3</v>
      </c>
      <c r="H94" s="107">
        <f t="shared" si="28"/>
        <v>35008.790392472445</v>
      </c>
      <c r="I94" s="44">
        <f t="shared" si="30"/>
        <v>14141.555711282421</v>
      </c>
      <c r="J94" s="44">
        <f t="shared" si="30"/>
        <v>13326.909069813915</v>
      </c>
      <c r="K94" s="46">
        <f>(H94-(MAX($H$3:H94)))/(MAX($H$3:H94))</f>
        <v>0</v>
      </c>
      <c r="L94" s="46">
        <f>(I94-(MAX($I$3:I94)))/(MAX($I$3:I94))</f>
        <v>-1.1418713948962379E-3</v>
      </c>
      <c r="M94" s="46">
        <f>(J94-(MAX($J$3:J94)))/(MAX($J$3:J94))</f>
        <v>0</v>
      </c>
    </row>
    <row r="95" spans="1:13">
      <c r="A95" s="43">
        <f t="shared" si="26"/>
        <v>42643</v>
      </c>
      <c r="B95" s="73">
        <v>2036.98</v>
      </c>
      <c r="C95" s="73">
        <v>2073.2399999999998</v>
      </c>
      <c r="D95" s="46">
        <f t="shared" si="31"/>
        <v>-5.8876056089263162E-4</v>
      </c>
      <c r="E95" s="46">
        <f t="shared" si="31"/>
        <v>2.7520495272179701E-3</v>
      </c>
      <c r="F95" s="132">
        <v>14.454700000000001</v>
      </c>
      <c r="G95" s="130">
        <f t="shared" si="27"/>
        <v>2.237892815967979E-2</v>
      </c>
      <c r="H95" s="107">
        <f t="shared" si="28"/>
        <v>35792.249597622875</v>
      </c>
      <c r="I95" s="44">
        <f t="shared" si="30"/>
        <v>14133.229721009951</v>
      </c>
      <c r="J95" s="44">
        <f t="shared" si="30"/>
        <v>13363.585383618774</v>
      </c>
      <c r="K95" s="46">
        <f>(H95-(MAX($H$3:H95)))/(MAX($H$3:H95))</f>
        <v>0</v>
      </c>
      <c r="L95" s="46">
        <f>(I95-(MAX($I$3:I95)))/(MAX($I$3:I95))</f>
        <v>-1.7299596669459708E-3</v>
      </c>
      <c r="M95" s="46">
        <f>(J95-(MAX($J$3:J95)))/(MAX($J$3:J95))</f>
        <v>0</v>
      </c>
    </row>
    <row r="96" spans="1:13">
      <c r="A96" s="43">
        <f t="shared" si="26"/>
        <v>42674</v>
      </c>
      <c r="B96" s="73">
        <v>2021.4</v>
      </c>
      <c r="C96" s="73">
        <v>2067.79</v>
      </c>
      <c r="D96" s="46">
        <f t="shared" si="31"/>
        <v>-7.6485777965419333E-3</v>
      </c>
      <c r="E96" s="46">
        <f t="shared" si="31"/>
        <v>-2.628735698713025E-3</v>
      </c>
      <c r="F96" s="132">
        <v>14.517300000000001</v>
      </c>
      <c r="G96" s="130">
        <f t="shared" si="27"/>
        <v>4.3307713062186171E-3</v>
      </c>
      <c r="H96" s="107">
        <f t="shared" si="28"/>
        <v>35947.257645165271</v>
      </c>
      <c r="I96" s="44">
        <f t="shared" si="30"/>
        <v>14025.130613972407</v>
      </c>
      <c r="J96" s="44">
        <f t="shared" si="30"/>
        <v>13328.456049658056</v>
      </c>
      <c r="K96" s="46">
        <f>(H96-(MAX($H$3:H96)))/(MAX($H$3:H96))</f>
        <v>0</v>
      </c>
      <c r="L96" s="46">
        <f>(I96-(MAX($I$3:I96)))/(MAX($I$3:I96))</f>
        <v>-9.3653057323904373E-3</v>
      </c>
      <c r="M96" s="46">
        <f>(J96-(MAX($J$3:J96)))/(MAX($J$3:J96))</f>
        <v>-2.6287356987130211E-3</v>
      </c>
    </row>
    <row r="97" spans="1:13">
      <c r="A97" s="43">
        <f t="shared" si="26"/>
        <v>42704</v>
      </c>
      <c r="B97" s="73">
        <v>1973.59</v>
      </c>
      <c r="C97" s="73">
        <v>2032.37</v>
      </c>
      <c r="D97" s="46">
        <f t="shared" si="31"/>
        <v>-2.3651924408825686E-2</v>
      </c>
      <c r="E97" s="46">
        <f t="shared" si="31"/>
        <v>-1.7129399020210045E-2</v>
      </c>
      <c r="F97" s="132">
        <v>14.581200000000001</v>
      </c>
      <c r="G97" s="130">
        <f t="shared" si="27"/>
        <v>4.4016449339754349E-3</v>
      </c>
      <c r="H97" s="107">
        <f t="shared" si="28"/>
        <v>36105.484709669421</v>
      </c>
      <c r="I97" s="44">
        <f t="shared" si="30"/>
        <v>13693.409284866824</v>
      </c>
      <c r="J97" s="44">
        <f t="shared" si="30"/>
        <v>13100.14760766013</v>
      </c>
      <c r="K97" s="46">
        <f>(H97-(MAX($H$3:H97)))/(MAX($H$3:H97))</f>
        <v>0</v>
      </c>
      <c r="L97" s="46">
        <f>(I97-(MAX($I$3:I97)))/(MAX($I$3:I97))</f>
        <v>-3.2795722637968143E-2</v>
      </c>
      <c r="M97" s="46">
        <f>(J97-(MAX($J$3:J97)))/(MAX($J$3:J97))</f>
        <v>-1.9713106056221182E-2</v>
      </c>
    </row>
    <row r="98" spans="1:13">
      <c r="A98" s="43">
        <f t="shared" si="26"/>
        <v>42735</v>
      </c>
      <c r="B98" s="73">
        <v>1976.37</v>
      </c>
      <c r="C98" s="73">
        <v>2032.34</v>
      </c>
      <c r="D98" s="46">
        <f t="shared" si="31"/>
        <v>1.4086005705338245E-3</v>
      </c>
      <c r="E98" s="46">
        <f t="shared" si="31"/>
        <v>-1.476109173037532E-5</v>
      </c>
      <c r="F98" s="132">
        <v>14.611800000000001</v>
      </c>
      <c r="G98" s="130">
        <f t="shared" si="27"/>
        <v>2.0985927084189449E-3</v>
      </c>
      <c r="H98" s="107">
        <f t="shared" si="28"/>
        <v>36181.255416615066</v>
      </c>
      <c r="I98" s="44">
        <f t="shared" si="30"/>
        <v>13712.697828998042</v>
      </c>
      <c r="J98" s="44">
        <f t="shared" si="30"/>
        <v>13099.954235179612</v>
      </c>
      <c r="K98" s="46">
        <f>(H98-(MAX($H$3:H98)))/(MAX($H$3:H98))</f>
        <v>0</v>
      </c>
      <c r="L98" s="46">
        <f>(I98-(MAX($I$3:I98)))/(MAX($I$3:I98))</f>
        <v>-3.1433318141053171E-2</v>
      </c>
      <c r="M98" s="46">
        <f>(J98-(MAX($J$3:J98)))/(MAX($J$3:J98))</f>
        <v>-1.9727576160984799E-2</v>
      </c>
    </row>
    <row r="99" spans="1:13">
      <c r="A99" s="43">
        <f t="shared" si="26"/>
        <v>42766</v>
      </c>
      <c r="B99" s="73">
        <v>1980.25</v>
      </c>
      <c r="C99" s="73">
        <v>2031.65</v>
      </c>
      <c r="D99" s="46">
        <f t="shared" si="31"/>
        <v>1.9631951507055323E-3</v>
      </c>
      <c r="E99" s="46">
        <f t="shared" si="31"/>
        <v>-3.3951012133792702E-4</v>
      </c>
      <c r="F99" s="132">
        <v>14.706</v>
      </c>
      <c r="G99" s="130">
        <f t="shared" si="27"/>
        <v>6.4468443312937218E-3</v>
      </c>
      <c r="H99" s="107">
        <f t="shared" si="28"/>
        <v>36414.510337996762</v>
      </c>
      <c r="I99" s="44">
        <f t="shared" si="30"/>
        <v>13739.618530879021</v>
      </c>
      <c r="J99" s="44">
        <f t="shared" si="30"/>
        <v>13095.506668127704</v>
      </c>
      <c r="K99" s="46">
        <f>(H99-(MAX($H$3:H99)))/(MAX($H$3:H99))</f>
        <v>0</v>
      </c>
      <c r="L99" s="46">
        <f>(I99-(MAX($I$3:I99)))/(MAX($I$3:I99))</f>
        <v>-2.9531832728092736E-2</v>
      </c>
      <c r="M99" s="46">
        <f>(J99-(MAX($J$3:J99)))/(MAX($J$3:J99))</f>
        <v>-2.0060388570546654E-2</v>
      </c>
    </row>
    <row r="100" spans="1:13">
      <c r="A100" s="43">
        <f t="shared" si="26"/>
        <v>42794</v>
      </c>
      <c r="B100" s="73">
        <v>1993.56</v>
      </c>
      <c r="C100" s="73">
        <v>2041.37</v>
      </c>
      <c r="D100" s="46">
        <f t="shared" si="31"/>
        <v>6.7213735639439776E-3</v>
      </c>
      <c r="E100" s="46">
        <f t="shared" si="31"/>
        <v>4.7842886323923306E-3</v>
      </c>
      <c r="F100" s="132">
        <v>14.807700000000001</v>
      </c>
      <c r="G100" s="130">
        <f t="shared" si="27"/>
        <v>6.9155446756425931E-3</v>
      </c>
      <c r="H100" s="107">
        <f t="shared" si="28"/>
        <v>36666.33651108083</v>
      </c>
      <c r="I100" s="44">
        <f t="shared" ref="I100:J115" si="32">I99*(1+D100)</f>
        <v>13831.967639651146</v>
      </c>
      <c r="J100" s="44">
        <f t="shared" si="32"/>
        <v>13158.159351815446</v>
      </c>
      <c r="K100" s="46">
        <f>(H100-(MAX($H$3:H100)))/(MAX($H$3:H100))</f>
        <v>0</v>
      </c>
      <c r="L100" s="46">
        <f>(I100-(MAX($I$3:I100)))/(MAX($I$3:I100))</f>
        <v>-2.3008953643942179E-2</v>
      </c>
      <c r="M100" s="46">
        <f>(J100-(MAX($J$3:J100)))/(MAX($J$3:J100))</f>
        <v>-1.5372074627153717E-2</v>
      </c>
    </row>
    <row r="101" spans="1:13">
      <c r="A101" s="43">
        <f t="shared" si="26"/>
        <v>42825</v>
      </c>
      <c r="B101" s="73">
        <v>1992.51</v>
      </c>
      <c r="C101" s="73">
        <v>2041.95</v>
      </c>
      <c r="D101" s="46">
        <f t="shared" si="31"/>
        <v>-5.2669596099441662E-4</v>
      </c>
      <c r="E101" s="46">
        <f t="shared" si="31"/>
        <v>2.8412291745261165E-4</v>
      </c>
      <c r="F101" s="132">
        <v>15.0128</v>
      </c>
      <c r="G101" s="130">
        <f t="shared" si="27"/>
        <v>1.3850901895635426E-2</v>
      </c>
      <c r="H101" s="107">
        <f t="shared" si="28"/>
        <v>37174.198340968163</v>
      </c>
      <c r="I101" s="44">
        <f t="shared" si="32"/>
        <v>13824.682398162737</v>
      </c>
      <c r="J101" s="44">
        <f t="shared" si="32"/>
        <v>13161.89788643879</v>
      </c>
      <c r="K101" s="46">
        <f>(H101-(MAX($H$3:H101)))/(MAX($H$3:H101))</f>
        <v>0</v>
      </c>
      <c r="L101" s="46">
        <f>(I101-(MAX($I$3:I101)))/(MAX($I$3:I101))</f>
        <v>-2.3523530881985586E-2</v>
      </c>
      <c r="M101" s="46">
        <f>(J101-(MAX($J$3:J101)))/(MAX($J$3:J101))</f>
        <v>-1.5092319268391477E-2</v>
      </c>
    </row>
    <row r="102" spans="1:13">
      <c r="A102" s="43">
        <f t="shared" si="26"/>
        <v>42855</v>
      </c>
      <c r="B102" s="73">
        <v>2007.89</v>
      </c>
      <c r="C102" s="73">
        <v>2055.27</v>
      </c>
      <c r="D102" s="46">
        <f t="shared" si="31"/>
        <v>7.7189073078680615E-3</v>
      </c>
      <c r="E102" s="46">
        <f t="shared" si="31"/>
        <v>6.5231763755233541E-3</v>
      </c>
      <c r="F102" s="132">
        <v>15.512499999999999</v>
      </c>
      <c r="G102" s="130">
        <f t="shared" si="27"/>
        <v>3.3284930192901907E-2</v>
      </c>
      <c r="H102" s="107">
        <f t="shared" si="28"/>
        <v>38411.538937724377</v>
      </c>
      <c r="I102" s="44">
        <f t="shared" si="32"/>
        <v>13931.393840154869</v>
      </c>
      <c r="J102" s="44">
        <f t="shared" si="32"/>
        <v>13247.755267788658</v>
      </c>
      <c r="K102" s="46">
        <f>(H102-(MAX($H$3:H102)))/(MAX($H$3:H102))</f>
        <v>0</v>
      </c>
      <c r="L102" s="46">
        <f>(I102-(MAX($I$3:I102)))/(MAX($I$3:I102))</f>
        <v>-1.5986199528549388E-2</v>
      </c>
      <c r="M102" s="46">
        <f>(J102-(MAX($J$3:J102)))/(MAX($J$3:J102))</f>
        <v>-8.6675927533715821E-3</v>
      </c>
    </row>
    <row r="103" spans="1:13">
      <c r="A103" s="43">
        <f t="shared" si="26"/>
        <v>42886</v>
      </c>
      <c r="B103" s="73">
        <v>2023.34</v>
      </c>
      <c r="C103" s="73">
        <v>2068.0300000000002</v>
      </c>
      <c r="D103" s="46">
        <f t="shared" si="31"/>
        <v>7.6946446269465785E-3</v>
      </c>
      <c r="E103" s="46">
        <f t="shared" si="31"/>
        <v>6.2084300359563915E-3</v>
      </c>
      <c r="F103" s="132">
        <v>15.669</v>
      </c>
      <c r="G103" s="130">
        <f t="shared" si="27"/>
        <v>1.0088638195004052E-2</v>
      </c>
      <c r="H103" s="107">
        <f t="shared" si="28"/>
        <v>38799.059056580387</v>
      </c>
      <c r="I103" s="44">
        <f t="shared" si="32"/>
        <v>14038.590964912893</v>
      </c>
      <c r="J103" s="44">
        <f t="shared" si="32"/>
        <v>13330.003029502197</v>
      </c>
      <c r="K103" s="46">
        <f>(H103-(MAX($H$3:H103)))/(MAX($H$3:H103))</f>
        <v>0</v>
      </c>
      <c r="L103" s="46">
        <f>(I103-(MAX($I$3:I103)))/(MAX($I$3:I103))</f>
        <v>-8.4145630259104751E-3</v>
      </c>
      <c r="M103" s="46">
        <f>(J103-(MAX($J$3:J103)))/(MAX($J$3:J103))</f>
        <v>-2.5129748606046204E-3</v>
      </c>
    </row>
    <row r="104" spans="1:13">
      <c r="A104" s="43">
        <f t="shared" si="26"/>
        <v>42916</v>
      </c>
      <c r="B104" s="73">
        <v>2021.31</v>
      </c>
      <c r="C104" s="73">
        <v>2059.7199999999998</v>
      </c>
      <c r="D104" s="46">
        <f t="shared" si="31"/>
        <v>-1.0032915871776016E-3</v>
      </c>
      <c r="E104" s="46">
        <f t="shared" si="31"/>
        <v>-4.0183169489805826E-3</v>
      </c>
      <c r="F104" s="132">
        <v>15.833399999999999</v>
      </c>
      <c r="G104" s="130">
        <f t="shared" si="27"/>
        <v>1.0492054374880322E-2</v>
      </c>
      <c r="H104" s="107">
        <f t="shared" si="28"/>
        <v>39206.140893896219</v>
      </c>
      <c r="I104" s="44">
        <f t="shared" si="32"/>
        <v>14024.506164701968</v>
      </c>
      <c r="J104" s="44">
        <f t="shared" si="32"/>
        <v>13276.438852398785</v>
      </c>
      <c r="K104" s="46">
        <f>(H104-(MAX($H$3:H104)))/(MAX($H$3:H104))</f>
        <v>0</v>
      </c>
      <c r="L104" s="46">
        <f>(I104-(MAX($I$3:I104)))/(MAX($I$3:I104))</f>
        <v>-9.4094123527944402E-3</v>
      </c>
      <c r="M104" s="46">
        <f>(J104-(MAX($J$3:J104)))/(MAX($J$3:J104))</f>
        <v>-6.5211938801105016E-3</v>
      </c>
    </row>
    <row r="105" spans="1:13">
      <c r="A105" s="43">
        <f t="shared" si="26"/>
        <v>42947</v>
      </c>
      <c r="B105" s="73">
        <v>2030.01</v>
      </c>
      <c r="C105" s="73">
        <v>2069.0300000000002</v>
      </c>
      <c r="D105" s="46">
        <f t="shared" si="31"/>
        <v>4.3041393947489404E-3</v>
      </c>
      <c r="E105" s="46">
        <f t="shared" si="31"/>
        <v>4.5200318489893032E-3</v>
      </c>
      <c r="F105" s="132">
        <v>15.9155</v>
      </c>
      <c r="G105" s="130">
        <f t="shared" si="27"/>
        <v>5.1852413252997387E-3</v>
      </c>
      <c r="H105" s="107">
        <f t="shared" si="28"/>
        <v>39409.434195864771</v>
      </c>
      <c r="I105" s="44">
        <f t="shared" si="32"/>
        <v>14084.869594177362</v>
      </c>
      <c r="J105" s="44">
        <f t="shared" si="32"/>
        <v>13336.448778852788</v>
      </c>
      <c r="K105" s="46">
        <f>(H105-(MAX($H$3:H105)))/(MAX($H$3:H105))</f>
        <v>0</v>
      </c>
      <c r="L105" s="46">
        <f>(I105-(MAX($I$3:I105)))/(MAX($I$3:I105))</f>
        <v>-5.1457723804345518E-3</v>
      </c>
      <c r="M105" s="46">
        <f>(J105-(MAX($J$3:J105)))/(MAX($J$3:J105))</f>
        <v>-2.0306380351526802E-3</v>
      </c>
    </row>
    <row r="106" spans="1:13">
      <c r="A106" s="43">
        <f t="shared" si="26"/>
        <v>42978</v>
      </c>
      <c r="B106" s="73">
        <v>2048.21</v>
      </c>
      <c r="C106" s="73">
        <v>2084.15</v>
      </c>
      <c r="D106" s="46">
        <f t="shared" si="31"/>
        <v>8.9654730764874291E-3</v>
      </c>
      <c r="E106" s="46">
        <f t="shared" si="31"/>
        <v>7.3077722410983537E-3</v>
      </c>
      <c r="F106" s="132">
        <v>16.160499999999999</v>
      </c>
      <c r="G106" s="130">
        <f t="shared" si="27"/>
        <v>1.5393798498319233E-2</v>
      </c>
      <c r="H106" s="107">
        <f t="shared" si="28"/>
        <v>40016.095084808687</v>
      </c>
      <c r="I106" s="44">
        <f t="shared" si="32"/>
        <v>14211.147113309797</v>
      </c>
      <c r="J106" s="44">
        <f t="shared" si="32"/>
        <v>13433.908509033718</v>
      </c>
      <c r="K106" s="46">
        <f>(H106-(MAX($H$3:H106)))/(MAX($H$3:H106))</f>
        <v>0</v>
      </c>
      <c r="L106" s="46">
        <f>(I106-(MAX($I$3:I106)))/(MAX($I$3:I106))</f>
        <v>0</v>
      </c>
      <c r="M106" s="46">
        <f>(J106-(MAX($J$3:J106)))/(MAX($J$3:J106))</f>
        <v>0</v>
      </c>
    </row>
    <row r="107" spans="1:13">
      <c r="A107" s="43">
        <f t="shared" si="26"/>
        <v>43008</v>
      </c>
      <c r="B107" s="73">
        <v>2038.46</v>
      </c>
      <c r="C107" s="73">
        <v>2079.48</v>
      </c>
      <c r="D107" s="46">
        <f t="shared" si="31"/>
        <v>-4.7602540755098399E-3</v>
      </c>
      <c r="E107" s="46">
        <f t="shared" si="31"/>
        <v>-2.2407216371183036E-3</v>
      </c>
      <c r="F107" s="132">
        <v>16.271000000000001</v>
      </c>
      <c r="G107" s="130">
        <f t="shared" si="27"/>
        <v>6.8376597258750227E-3</v>
      </c>
      <c r="H107" s="107">
        <f t="shared" si="28"/>
        <v>40289.711526556872</v>
      </c>
      <c r="I107" s="44">
        <f t="shared" si="32"/>
        <v>14143.498442345994</v>
      </c>
      <c r="J107" s="44">
        <f t="shared" si="32"/>
        <v>13403.806859566457</v>
      </c>
      <c r="K107" s="46">
        <f>(H107-(MAX($H$3:H107)))/(MAX($H$3:H107))</f>
        <v>0</v>
      </c>
      <c r="L107" s="46">
        <f>(I107-(MAX($I$3:I107)))/(MAX($I$3:I107))</f>
        <v>-4.760254075509846E-3</v>
      </c>
      <c r="M107" s="46">
        <f>(J107-(MAX($J$3:J107)))/(MAX($J$3:J107))</f>
        <v>-2.2407216371183643E-3</v>
      </c>
    </row>
    <row r="108" spans="1:13">
      <c r="A108" s="43">
        <f t="shared" si="26"/>
        <v>43039</v>
      </c>
      <c r="B108" s="73">
        <v>2039.64</v>
      </c>
      <c r="C108" s="73">
        <v>2078.83</v>
      </c>
      <c r="D108" s="46">
        <f t="shared" si="31"/>
        <v>5.7886836141007869E-4</v>
      </c>
      <c r="E108" s="46">
        <f t="shared" si="31"/>
        <v>-3.1257814453622412E-4</v>
      </c>
      <c r="F108" s="132">
        <v>16.481400000000001</v>
      </c>
      <c r="G108" s="130">
        <f t="shared" si="27"/>
        <v>1.2930981500829608E-2</v>
      </c>
      <c r="H108" s="107">
        <f t="shared" si="28"/>
        <v>40810.697040980544</v>
      </c>
      <c r="I108" s="44">
        <f t="shared" si="32"/>
        <v>14151.685666113921</v>
      </c>
      <c r="J108" s="44">
        <f t="shared" si="32"/>
        <v>13399.617122488571</v>
      </c>
      <c r="K108" s="46">
        <f>(H108-(MAX($H$3:H108)))/(MAX($H$3:H108))</f>
        <v>0</v>
      </c>
      <c r="L108" s="46">
        <f>(I108-(MAX($I$3:I108)))/(MAX($I$3:I108))</f>
        <v>-4.1841412745763267E-3</v>
      </c>
      <c r="M108" s="46">
        <f>(J108-(MAX($J$3:J108)))/(MAX($J$3:J108))</f>
        <v>-2.5525993810429025E-3</v>
      </c>
    </row>
    <row r="109" spans="1:13">
      <c r="A109" s="43">
        <f t="shared" si="26"/>
        <v>43069</v>
      </c>
      <c r="B109" s="73">
        <v>2037.02</v>
      </c>
      <c r="C109" s="73">
        <v>2075.83</v>
      </c>
      <c r="D109" s="46">
        <f t="shared" si="31"/>
        <v>-1.2845404090918722E-3</v>
      </c>
      <c r="E109" s="46">
        <f t="shared" si="31"/>
        <v>-1.4431194469965991E-3</v>
      </c>
      <c r="F109" s="132">
        <v>16.680199999999999</v>
      </c>
      <c r="G109" s="130">
        <f t="shared" si="27"/>
        <v>1.206208210467552E-2</v>
      </c>
      <c r="H109" s="107">
        <f t="shared" si="28"/>
        <v>41302.959019437891</v>
      </c>
      <c r="I109" s="44">
        <f t="shared" si="32"/>
        <v>14133.507254019032</v>
      </c>
      <c r="J109" s="44">
        <f t="shared" si="32"/>
        <v>13380.279874436799</v>
      </c>
      <c r="K109" s="46">
        <f>(H109-(MAX($H$3:H109)))/(MAX($H$3:H109))</f>
        <v>0</v>
      </c>
      <c r="L109" s="46">
        <f>(I109-(MAX($I$3:I109)))/(MAX($I$3:I109))</f>
        <v>-5.4633069851235958E-3</v>
      </c>
      <c r="M109" s="46">
        <f>(J109-(MAX($J$3:J109)))/(MAX($J$3:J109))</f>
        <v>-3.992035122232329E-3</v>
      </c>
    </row>
    <row r="110" spans="1:13">
      <c r="A110" s="43">
        <f t="shared" si="26"/>
        <v>43100</v>
      </c>
      <c r="B110" s="73">
        <v>2046.37</v>
      </c>
      <c r="C110" s="73">
        <v>2082.61</v>
      </c>
      <c r="D110" s="46">
        <f t="shared" si="31"/>
        <v>4.5900383894119656E-3</v>
      </c>
      <c r="E110" s="46">
        <f t="shared" si="31"/>
        <v>3.2661634141524232E-3</v>
      </c>
      <c r="F110" s="132">
        <v>16.942299999999999</v>
      </c>
      <c r="G110" s="130">
        <f t="shared" si="27"/>
        <v>1.5713240848431065E-2</v>
      </c>
      <c r="H110" s="107">
        <f t="shared" si="28"/>
        <v>41951.962362263199</v>
      </c>
      <c r="I110" s="44">
        <f t="shared" si="32"/>
        <v>14198.380594892013</v>
      </c>
      <c r="J110" s="44">
        <f t="shared" si="32"/>
        <v>13423.982055033804</v>
      </c>
      <c r="K110" s="46">
        <f>(H110-(MAX($H$3:H110)))/(MAX($H$3:H110))</f>
        <v>0</v>
      </c>
      <c r="L110" s="46">
        <f>(I110-(MAX($I$3:I110)))/(MAX($I$3:I110))</f>
        <v>-8.9834538450645081E-4</v>
      </c>
      <c r="M110" s="46">
        <f>(J110-(MAX($J$3:J110)))/(MAX($J$3:J110))</f>
        <v>-7.3891034714416558E-4</v>
      </c>
    </row>
    <row r="111" spans="1:13">
      <c r="A111" s="43">
        <f t="shared" si="26"/>
        <v>43131</v>
      </c>
      <c r="B111" s="73">
        <v>2022.8</v>
      </c>
      <c r="C111" s="73">
        <v>2058.1999999999998</v>
      </c>
      <c r="D111" s="46">
        <f t="shared" si="31"/>
        <v>-1.1517956185831513E-2</v>
      </c>
      <c r="E111" s="46">
        <f t="shared" si="31"/>
        <v>-1.1720869485885688E-2</v>
      </c>
      <c r="F111" s="132">
        <v>17.385000000000002</v>
      </c>
      <c r="G111" s="130">
        <f t="shared" si="27"/>
        <v>2.6129864304138328E-2</v>
      </c>
      <c r="H111" s="107">
        <f t="shared" si="28"/>
        <v>43048.161446081453</v>
      </c>
      <c r="I111" s="44">
        <f t="shared" si="32"/>
        <v>14034.844269290286</v>
      </c>
      <c r="J111" s="44">
        <f t="shared" si="32"/>
        <v>13266.641313385882</v>
      </c>
      <c r="K111" s="46">
        <f>(H111-(MAX($H$3:H111)))/(MAX($H$3:H111))</f>
        <v>0</v>
      </c>
      <c r="L111" s="46">
        <f>(I111-(MAX($I$3:I111)))/(MAX($I$3:I111))</f>
        <v>-1.2405954467559453E-2</v>
      </c>
      <c r="M111" s="46">
        <f>(J111-(MAX($J$3:J111)))/(MAX($J$3:J111))</f>
        <v>-1.2451119161289163E-2</v>
      </c>
    </row>
    <row r="112" spans="1:13">
      <c r="A112" s="43">
        <f t="shared" si="26"/>
        <v>43159</v>
      </c>
      <c r="B112" s="73">
        <v>2003.63</v>
      </c>
      <c r="C112" s="73">
        <v>2044.7</v>
      </c>
      <c r="D112" s="46">
        <f t="shared" si="31"/>
        <v>-9.4769626260627904E-3</v>
      </c>
      <c r="E112" s="46">
        <f t="shared" si="31"/>
        <v>-6.5591293363131964E-3</v>
      </c>
      <c r="F112" s="132">
        <v>17.6129</v>
      </c>
      <c r="G112" s="130">
        <f t="shared" si="27"/>
        <v>1.310900201322962E-2</v>
      </c>
      <c r="H112" s="107">
        <f t="shared" si="28"/>
        <v>43612.479881143969</v>
      </c>
      <c r="I112" s="44">
        <f t="shared" si="32"/>
        <v>13901.836574687612</v>
      </c>
      <c r="J112" s="44">
        <f t="shared" si="32"/>
        <v>13179.623697152909</v>
      </c>
      <c r="K112" s="46">
        <f>(H112-(MAX($H$3:H112)))/(MAX($H$3:H112))</f>
        <v>0</v>
      </c>
      <c r="L112" s="46">
        <f>(I112-(MAX($I$3:I112)))/(MAX($I$3:I112))</f>
        <v>-2.1765346326792487E-2</v>
      </c>
      <c r="M112" s="46">
        <f>(J112-(MAX($J$3:J112)))/(MAX($J$3:J112))</f>
        <v>-1.8928579996641583E-2</v>
      </c>
    </row>
    <row r="113" spans="1:13">
      <c r="A113" s="43">
        <f t="shared" si="26"/>
        <v>43190</v>
      </c>
      <c r="B113" s="73">
        <v>2016.48</v>
      </c>
      <c r="C113" s="73">
        <v>2057.7600000000002</v>
      </c>
      <c r="D113" s="46">
        <f t="shared" si="31"/>
        <v>6.4133597520499297E-3</v>
      </c>
      <c r="E113" s="46">
        <f t="shared" si="31"/>
        <v>6.3872450726267793E-3</v>
      </c>
      <c r="F113" s="132">
        <v>17.900700000000001</v>
      </c>
      <c r="G113" s="130">
        <f t="shared" si="27"/>
        <v>1.6340296033021229E-2</v>
      </c>
      <c r="H113" s="107">
        <f t="shared" si="28"/>
        <v>44325.120713136042</v>
      </c>
      <c r="I113" s="44">
        <f t="shared" si="32"/>
        <v>13990.994053855289</v>
      </c>
      <c r="J113" s="44">
        <f t="shared" si="32"/>
        <v>13263.805183671624</v>
      </c>
      <c r="K113" s="46">
        <f>(H113-(MAX($H$3:H113)))/(MAX($H$3:H113))</f>
        <v>0</v>
      </c>
      <c r="L113" s="46">
        <f>(I113-(MAX($I$3:I113)))/(MAX($I$3:I113))</f>
        <v>-1.5491575570864209E-2</v>
      </c>
      <c r="M113" s="46">
        <f>(J113-(MAX($J$3:J113)))/(MAX($J$3:J113))</f>
        <v>-1.266223640333016E-2</v>
      </c>
    </row>
    <row r="114" spans="1:13">
      <c r="A114" s="43">
        <f t="shared" si="26"/>
        <v>43220</v>
      </c>
      <c r="B114" s="73">
        <v>2001.48</v>
      </c>
      <c r="C114" s="73">
        <v>2047.42</v>
      </c>
      <c r="D114" s="46">
        <f t="shared" si="31"/>
        <v>-7.4387050702213742E-3</v>
      </c>
      <c r="E114" s="46">
        <f t="shared" si="31"/>
        <v>-5.0248814244616691E-3</v>
      </c>
      <c r="F114" s="132">
        <v>17.965299999999999</v>
      </c>
      <c r="G114" s="130">
        <f t="shared" si="27"/>
        <v>3.6087974213299123E-3</v>
      </c>
      <c r="H114" s="107">
        <f t="shared" si="28"/>
        <v>44485.081094465742</v>
      </c>
      <c r="I114" s="44">
        <f t="shared" si="32"/>
        <v>13886.919175449439</v>
      </c>
      <c r="J114" s="44">
        <f t="shared" si="32"/>
        <v>13197.156135386515</v>
      </c>
      <c r="K114" s="46">
        <f>(H114-(MAX($H$3:H114)))/(MAX($H$3:H114))</f>
        <v>0</v>
      </c>
      <c r="L114" s="46">
        <f>(I114-(MAX($I$3:I114)))/(MAX($I$3:I114))</f>
        <v>-2.2815043379340885E-2</v>
      </c>
      <c r="M114" s="46">
        <f>(J114-(MAX($J$3:J114)))/(MAX($J$3:J114))</f>
        <v>-1.7623491591296562E-2</v>
      </c>
    </row>
    <row r="115" spans="1:13">
      <c r="A115" s="43">
        <f t="shared" si="26"/>
        <v>43251</v>
      </c>
      <c r="B115" s="73">
        <v>2015.76</v>
      </c>
      <c r="C115" s="73">
        <v>2061.73</v>
      </c>
      <c r="D115" s="46">
        <f t="shared" si="31"/>
        <v>7.1347203069729304E-3</v>
      </c>
      <c r="E115" s="46">
        <f t="shared" si="31"/>
        <v>6.9892840745913176E-3</v>
      </c>
      <c r="F115" s="132">
        <v>18.065200000000001</v>
      </c>
      <c r="G115" s="130">
        <f t="shared" si="27"/>
        <v>5.5607198321208084E-3</v>
      </c>
      <c r="H115" s="107">
        <f t="shared" si="28"/>
        <v>44732.450167141244</v>
      </c>
      <c r="I115" s="44">
        <f t="shared" si="32"/>
        <v>13985.998459691809</v>
      </c>
      <c r="J115" s="44">
        <f t="shared" si="32"/>
        <v>13289.394808593466</v>
      </c>
      <c r="K115" s="46">
        <f>(H115-(MAX($H$3:H115)))/(MAX($H$3:H115))</f>
        <v>0</v>
      </c>
      <c r="L115" s="46">
        <f>(I115-(MAX($I$3:I115)))/(MAX($I$3:I115))</f>
        <v>-1.5843102025671019E-2</v>
      </c>
      <c r="M115" s="46">
        <f>(J115-(MAX($J$3:J115)))/(MAX($J$3:J115))</f>
        <v>-1.0757383105823014E-2</v>
      </c>
    </row>
    <row r="116" spans="1:13">
      <c r="A116" s="43">
        <f t="shared" si="26"/>
        <v>43281</v>
      </c>
      <c r="B116" s="73">
        <v>2013.28</v>
      </c>
      <c r="C116" s="73">
        <v>2062.73</v>
      </c>
      <c r="D116" s="46">
        <f t="shared" si="31"/>
        <v>-1.2303051950629529E-3</v>
      </c>
      <c r="E116" s="46">
        <f t="shared" si="31"/>
        <v>4.8502956255180862E-4</v>
      </c>
      <c r="F116" s="132">
        <v>18.157499999999999</v>
      </c>
      <c r="G116" s="130">
        <f t="shared" si="27"/>
        <v>5.1092708633171391E-3</v>
      </c>
      <c r="H116" s="107">
        <f t="shared" si="28"/>
        <v>44961.000371425005</v>
      </c>
      <c r="I116" s="44">
        <f t="shared" ref="I116:J131" si="33">I115*(1+D116)</f>
        <v>13968.791413128709</v>
      </c>
      <c r="J116" s="44">
        <f t="shared" si="33"/>
        <v>13295.840557944057</v>
      </c>
      <c r="K116" s="46">
        <f>(H116-(MAX($H$3:H116)))/(MAX($H$3:H116))</f>
        <v>0</v>
      </c>
      <c r="L116" s="46">
        <f>(I116-(MAX($I$3:I116)))/(MAX($I$3:I116))</f>
        <v>-1.7053915370005817E-2</v>
      </c>
      <c r="M116" s="46">
        <f>(J116-(MAX($J$3:J116)))/(MAX($J$3:J116))</f>
        <v>-1.0277571192093205E-2</v>
      </c>
    </row>
    <row r="117" spans="1:13">
      <c r="A117" s="43">
        <f t="shared" si="26"/>
        <v>43312</v>
      </c>
      <c r="B117" s="73">
        <v>2013.76</v>
      </c>
      <c r="C117" s="73">
        <v>2060.5500000000002</v>
      </c>
      <c r="D117" s="46">
        <f t="shared" si="31"/>
        <v>2.3841691170622958E-4</v>
      </c>
      <c r="E117" s="46">
        <f t="shared" si="31"/>
        <v>-1.0568518419763473E-3</v>
      </c>
      <c r="F117" s="132">
        <v>18.677</v>
      </c>
      <c r="G117" s="130">
        <f t="shared" si="27"/>
        <v>2.8610766900729834E-2</v>
      </c>
      <c r="H117" s="107">
        <f t="shared" si="28"/>
        <v>46247.369072675472</v>
      </c>
      <c r="I117" s="44">
        <f t="shared" si="33"/>
        <v>13972.121809237695</v>
      </c>
      <c r="J117" s="44">
        <f t="shared" si="33"/>
        <v>13281.78882435977</v>
      </c>
      <c r="K117" s="46">
        <f>(H117-(MAX($H$3:H117)))/(MAX($H$3:H117))</f>
        <v>0</v>
      </c>
      <c r="L117" s="46">
        <f>(I117-(MAX($I$3:I117)))/(MAX($I$3:I117))</f>
        <v>-1.6819564400134653E-2</v>
      </c>
      <c r="M117" s="46">
        <f>(J117-(MAX($J$3:J117)))/(MAX($J$3:J117))</f>
        <v>-1.1323561164024139E-2</v>
      </c>
    </row>
    <row r="118" spans="1:13">
      <c r="A118" s="43">
        <f t="shared" si="26"/>
        <v>43343</v>
      </c>
      <c r="B118" s="73">
        <v>2026.72</v>
      </c>
      <c r="C118" s="73">
        <v>2073.0300000000002</v>
      </c>
      <c r="D118" s="46">
        <f t="shared" si="31"/>
        <v>6.4357222310504891E-3</v>
      </c>
      <c r="E118" s="46">
        <f t="shared" si="31"/>
        <v>6.0566353643445314E-3</v>
      </c>
      <c r="F118" s="132">
        <v>18.7819</v>
      </c>
      <c r="G118" s="130">
        <f t="shared" si="27"/>
        <v>5.6165337045563923E-3</v>
      </c>
      <c r="H118" s="107">
        <f t="shared" si="28"/>
        <v>46507.118979819214</v>
      </c>
      <c r="I118" s="44">
        <f t="shared" si="33"/>
        <v>14062.042504180352</v>
      </c>
      <c r="J118" s="44">
        <f t="shared" si="33"/>
        <v>13362.231776255143</v>
      </c>
      <c r="K118" s="46">
        <f>(H118-(MAX($H$3:H118)))/(MAX($H$3:H118))</f>
        <v>0</v>
      </c>
      <c r="L118" s="46">
        <f>(I118-(MAX($I$3:I118)))/(MAX($I$3:I118))</f>
        <v>-1.049208821361065E-2</v>
      </c>
      <c r="M118" s="46">
        <f>(J118-(MAX($J$3:J118)))/(MAX($J$3:J118))</f>
        <v>-5.3355084806759835E-3</v>
      </c>
    </row>
    <row r="119" spans="1:13">
      <c r="A119" s="43">
        <f t="shared" si="26"/>
        <v>43373</v>
      </c>
      <c r="B119" s="73">
        <v>2013.67</v>
      </c>
      <c r="C119" s="73">
        <v>2060.3000000000002</v>
      </c>
      <c r="D119" s="46">
        <f t="shared" si="31"/>
        <v>-6.4389752901239383E-3</v>
      </c>
      <c r="E119" s="46">
        <f t="shared" si="31"/>
        <v>-6.1407697910788039E-3</v>
      </c>
      <c r="F119" s="132">
        <v>18.839400000000001</v>
      </c>
      <c r="G119" s="130">
        <f t="shared" si="27"/>
        <v>3.0614581059424939E-3</v>
      </c>
      <c r="H119" s="107">
        <f t="shared" si="28"/>
        <v>46649.498576204016</v>
      </c>
      <c r="I119" s="44">
        <f t="shared" si="33"/>
        <v>13971.497359967261</v>
      </c>
      <c r="J119" s="44">
        <f t="shared" si="33"/>
        <v>13280.177387022122</v>
      </c>
      <c r="K119" s="46">
        <f>(H119-(MAX($H$3:H119)))/(MAX($H$3:H119))</f>
        <v>0</v>
      </c>
      <c r="L119" s="46">
        <f>(I119-(MAX($I$3:I119)))/(MAX($I$3:I119))</f>
        <v>-1.6863505206985409E-2</v>
      </c>
      <c r="M119" s="46">
        <f>(J119-(MAX($J$3:J119)))/(MAX($J$3:J119))</f>
        <v>-1.1443514142456592E-2</v>
      </c>
    </row>
    <row r="120" spans="1:13">
      <c r="A120" s="43">
        <f t="shared" si="26"/>
        <v>43404</v>
      </c>
      <c r="B120" s="73">
        <v>1997.76</v>
      </c>
      <c r="C120" s="73">
        <v>2047.31</v>
      </c>
      <c r="D120" s="46">
        <f t="shared" si="31"/>
        <v>-7.900996687639994E-3</v>
      </c>
      <c r="E120" s="46">
        <f t="shared" si="31"/>
        <v>-6.3049070523710782E-3</v>
      </c>
      <c r="F120" s="132">
        <v>19.0014</v>
      </c>
      <c r="G120" s="130">
        <f t="shared" si="27"/>
        <v>8.5989999681517215E-3</v>
      </c>
      <c r="H120" s="107">
        <f t="shared" si="28"/>
        <v>47050.637612975086</v>
      </c>
      <c r="I120" s="44">
        <f t="shared" si="33"/>
        <v>13861.10860560479</v>
      </c>
      <c r="J120" s="44">
        <f t="shared" si="33"/>
        <v>13196.447102957947</v>
      </c>
      <c r="K120" s="46">
        <f>(H120-(MAX($H$3:H120)))/(MAX($H$3:H120))</f>
        <v>0</v>
      </c>
      <c r="L120" s="46">
        <f>(I120-(MAX($I$3:I120)))/(MAX($I$3:I120))</f>
        <v>-2.4631263395842953E-2</v>
      </c>
      <c r="M120" s="46">
        <f>(J120-(MAX($J$3:J120)))/(MAX($J$3:J120))</f>
        <v>-1.7676270901807015E-2</v>
      </c>
    </row>
    <row r="121" spans="1:13">
      <c r="A121" s="43">
        <f t="shared" si="26"/>
        <v>43434</v>
      </c>
      <c r="B121" s="73">
        <v>2009.68</v>
      </c>
      <c r="C121" s="73">
        <v>2065.7600000000002</v>
      </c>
      <c r="D121" s="46">
        <f t="shared" si="31"/>
        <v>5.9666826846067611E-3</v>
      </c>
      <c r="E121" s="46">
        <f t="shared" si="31"/>
        <v>9.0118252731634652E-3</v>
      </c>
      <c r="F121" s="132">
        <v>18.953299999999999</v>
      </c>
      <c r="G121" s="130">
        <f t="shared" si="27"/>
        <v>-2.53139242371625E-3</v>
      </c>
      <c r="H121" s="107">
        <f t="shared" si="28"/>
        <v>46931.533985390583</v>
      </c>
      <c r="I121" s="44">
        <f t="shared" si="33"/>
        <v>13943.813442311306</v>
      </c>
      <c r="J121" s="44">
        <f t="shared" si="33"/>
        <v>13315.371178476349</v>
      </c>
      <c r="K121" s="46">
        <f>(H121-(MAX($H$3:H121)))/(MAX($H$3:H121))</f>
        <v>-2.5313924237162413E-3</v>
      </c>
      <c r="L121" s="46">
        <f>(I121-(MAX($I$3:I121)))/(MAX($I$3:I121))</f>
        <v>-1.8811547644040128E-2</v>
      </c>
      <c r="M121" s="46">
        <f>(J121-(MAX($J$3:J121)))/(MAX($J$3:J121))</f>
        <v>-8.8237410934916896E-3</v>
      </c>
    </row>
    <row r="122" spans="1:13">
      <c r="A122" s="43">
        <f t="shared" si="26"/>
        <v>43465</v>
      </c>
      <c r="B122" s="73">
        <v>2046.6</v>
      </c>
      <c r="C122" s="73">
        <v>2103.2199999999998</v>
      </c>
      <c r="D122" s="46">
        <f t="shared" si="31"/>
        <v>1.8371083953664158E-2</v>
      </c>
      <c r="E122" s="46">
        <f t="shared" si="31"/>
        <v>1.8133761908450063E-2</v>
      </c>
      <c r="F122" s="132">
        <v>18.853400000000001</v>
      </c>
      <c r="G122" s="130">
        <f t="shared" si="27"/>
        <v>-5.2708499311464596E-3</v>
      </c>
      <c r="H122" s="107">
        <f t="shared" si="28"/>
        <v>46684.164912715089</v>
      </c>
      <c r="I122" s="44">
        <f t="shared" si="33"/>
        <v>14199.976409694238</v>
      </c>
      <c r="J122" s="44">
        <f t="shared" si="33"/>
        <v>13556.828949149478</v>
      </c>
      <c r="K122" s="46">
        <f>(H122-(MAX($H$3:H122)))/(MAX($H$3:H122))</f>
        <v>-7.7888997652804572E-3</v>
      </c>
      <c r="L122" s="46">
        <f>(I122-(MAX($I$3:I122)))/(MAX($I$3:I122))</f>
        <v>-7.8605221144296847E-4</v>
      </c>
      <c r="M122" s="46">
        <f>(J122-(MAX($J$3:J122)))/(MAX($J$3:J122))</f>
        <v>0</v>
      </c>
    </row>
    <row r="123" spans="1:13">
      <c r="A123" s="43">
        <f t="shared" si="26"/>
        <v>43496</v>
      </c>
      <c r="B123" s="73">
        <v>2068.34</v>
      </c>
      <c r="C123" s="73">
        <v>2119.89</v>
      </c>
      <c r="D123" s="46">
        <f t="shared" si="31"/>
        <v>1.0622495846770441E-2</v>
      </c>
      <c r="E123" s="46">
        <f t="shared" si="31"/>
        <v>7.9259421268340624E-3</v>
      </c>
      <c r="F123" s="132">
        <v>18.963999999999999</v>
      </c>
      <c r="G123" s="130">
        <f t="shared" si="27"/>
        <v>5.8663158899721068E-3</v>
      </c>
      <c r="H123" s="107">
        <f t="shared" si="28"/>
        <v>46958.028971152627</v>
      </c>
      <c r="I123" s="44">
        <f t="shared" si="33"/>
        <v>14350.815600130454</v>
      </c>
      <c r="J123" s="44">
        <f t="shared" si="33"/>
        <v>13664.279590823826</v>
      </c>
      <c r="K123" s="46">
        <f>(H123-(MAX($H$3:H123)))/(MAX($H$3:H123))</f>
        <v>-1.9682760217668133E-3</v>
      </c>
      <c r="L123" s="46">
        <f>(I123-(MAX($I$3:I123)))/(MAX($I$3:I123))</f>
        <v>0</v>
      </c>
      <c r="M123" s="46">
        <f>(J123-(MAX($J$3:J123)))/(MAX($J$3:J123))</f>
        <v>0</v>
      </c>
    </row>
    <row r="124" spans="1:13">
      <c r="A124" s="43">
        <f t="shared" si="26"/>
        <v>43524</v>
      </c>
      <c r="B124" s="73">
        <v>2067.14</v>
      </c>
      <c r="C124" s="73">
        <v>2117.9699999999998</v>
      </c>
      <c r="D124" s="46">
        <f t="shared" si="31"/>
        <v>-5.8017540636468024E-4</v>
      </c>
      <c r="E124" s="46">
        <f t="shared" si="31"/>
        <v>-9.0570737160888815E-4</v>
      </c>
      <c r="F124" s="132">
        <v>19.071999999999999</v>
      </c>
      <c r="G124" s="130">
        <f t="shared" si="27"/>
        <v>5.6950010546299445E-3</v>
      </c>
      <c r="H124" s="107">
        <f t="shared" si="28"/>
        <v>47225.454995666689</v>
      </c>
      <c r="I124" s="44">
        <f t="shared" si="33"/>
        <v>14342.489609857985</v>
      </c>
      <c r="J124" s="44">
        <f t="shared" si="33"/>
        <v>13651.903752070692</v>
      </c>
      <c r="K124" s="46">
        <f>(H124-(MAX($H$3:H124)))/(MAX($H$3:H124))</f>
        <v>0</v>
      </c>
      <c r="L124" s="46">
        <f>(I124-(MAX($I$3:I124)))/(MAX($I$3:I124))</f>
        <v>-5.8017540636462082E-4</v>
      </c>
      <c r="M124" s="46">
        <f>(J124-(MAX($J$3:J124)))/(MAX($J$3:J124))</f>
        <v>-9.0570737160890885E-4</v>
      </c>
    </row>
    <row r="125" spans="1:13">
      <c r="A125" s="43">
        <f t="shared" si="26"/>
        <v>43555</v>
      </c>
      <c r="B125" s="73">
        <v>2106.83</v>
      </c>
      <c r="C125" s="73">
        <v>2148.8000000000002</v>
      </c>
      <c r="D125" s="46">
        <f t="shared" si="31"/>
        <v>1.9200441189276107E-2</v>
      </c>
      <c r="E125" s="46">
        <f t="shared" si="31"/>
        <v>1.4556391261443924E-2</v>
      </c>
      <c r="F125" s="132">
        <v>19.183499999999999</v>
      </c>
      <c r="G125" s="130">
        <f t="shared" si="27"/>
        <v>5.8462667785235123E-3</v>
      </c>
      <c r="H125" s="107">
        <f t="shared" si="28"/>
        <v>47501.547604308515</v>
      </c>
      <c r="I125" s="44">
        <f t="shared" si="33"/>
        <v>14617.871738119866</v>
      </c>
      <c r="J125" s="44">
        <f t="shared" si="33"/>
        <v>13850.626204549408</v>
      </c>
      <c r="K125" s="46">
        <f>(H125-(MAX($H$3:H125)))/(MAX($H$3:H125))</f>
        <v>0</v>
      </c>
      <c r="L125" s="46">
        <f>(I125-(MAX($I$3:I125)))/(MAX($I$3:I125))</f>
        <v>0</v>
      </c>
      <c r="M125" s="46">
        <f>(J125-(MAX($J$3:J125)))/(MAX($J$3:J125))</f>
        <v>0</v>
      </c>
    </row>
    <row r="126" spans="1:13">
      <c r="A126" s="43">
        <f t="shared" si="26"/>
        <v>43585</v>
      </c>
      <c r="B126" s="73">
        <v>2107.37</v>
      </c>
      <c r="C126" s="73">
        <v>2147.5300000000002</v>
      </c>
      <c r="D126" s="46">
        <f t="shared" si="31"/>
        <v>2.5630924184683046E-4</v>
      </c>
      <c r="E126" s="46">
        <f t="shared" si="31"/>
        <v>-5.9102755026063658E-4</v>
      </c>
      <c r="F126" s="132">
        <v>19.414899999999999</v>
      </c>
      <c r="G126" s="130">
        <f t="shared" si="27"/>
        <v>1.2062449500873207E-2</v>
      </c>
      <c r="H126" s="107">
        <f t="shared" si="28"/>
        <v>48074.53262349881</v>
      </c>
      <c r="I126" s="44">
        <f t="shared" si="33"/>
        <v>14621.618433742478</v>
      </c>
      <c r="J126" s="44">
        <f t="shared" si="33"/>
        <v>13842.440102874158</v>
      </c>
      <c r="K126" s="46">
        <f>(H126-(MAX($H$3:H126)))/(MAX($H$3:H126))</f>
        <v>0</v>
      </c>
      <c r="L126" s="46">
        <f>(I126-(MAX($I$3:I126)))/(MAX($I$3:I126))</f>
        <v>0</v>
      </c>
      <c r="M126" s="46">
        <f>(J126-(MAX($J$3:J126)))/(MAX($J$3:J126))</f>
        <v>-5.910275502605943E-4</v>
      </c>
    </row>
    <row r="127" spans="1:13">
      <c r="A127" s="43">
        <f t="shared" si="26"/>
        <v>43616</v>
      </c>
      <c r="B127" s="73">
        <v>2144.7800000000002</v>
      </c>
      <c r="C127" s="73">
        <v>2175.29</v>
      </c>
      <c r="D127" s="46">
        <f t="shared" si="31"/>
        <v>1.7751984701310342E-2</v>
      </c>
      <c r="E127" s="46">
        <f t="shared" si="31"/>
        <v>1.2926478326263036E-2</v>
      </c>
      <c r="F127" s="132">
        <v>19.886800000000001</v>
      </c>
      <c r="G127" s="130">
        <f t="shared" si="27"/>
        <v>2.4306074200742822E-2</v>
      </c>
      <c r="H127" s="107">
        <f t="shared" si="28"/>
        <v>49243.035780611601</v>
      </c>
      <c r="I127" s="44">
        <f t="shared" si="33"/>
        <v>14881.181180486672</v>
      </c>
      <c r="J127" s="44">
        <f t="shared" si="33"/>
        <v>14021.374104846554</v>
      </c>
      <c r="K127" s="46">
        <f>(H127-(MAX($H$3:H127)))/(MAX($H$3:H127))</f>
        <v>0</v>
      </c>
      <c r="L127" s="46">
        <f>(I127-(MAX($I$3:I127)))/(MAX($I$3:I127))</f>
        <v>0</v>
      </c>
      <c r="M127" s="46">
        <f>(J127-(MAX($J$3:J127)))/(MAX($J$3:J127))</f>
        <v>0</v>
      </c>
    </row>
    <row r="128" spans="1:13">
      <c r="A128" s="43">
        <f t="shared" si="26"/>
        <v>43646</v>
      </c>
      <c r="B128" s="73">
        <v>2171.71</v>
      </c>
      <c r="C128" s="73">
        <v>2190.94</v>
      </c>
      <c r="D128" s="46">
        <f t="shared" si="31"/>
        <v>1.2556066356456119E-2</v>
      </c>
      <c r="E128" s="46">
        <f t="shared" si="31"/>
        <v>7.1944430397785641E-3</v>
      </c>
      <c r="F128" s="133">
        <v>19.9663</v>
      </c>
      <c r="G128" s="130">
        <f t="shared" si="27"/>
        <v>3.9976265663657085E-3</v>
      </c>
      <c r="H128" s="107">
        <f t="shared" si="28"/>
        <v>49439.891048656667</v>
      </c>
      <c r="I128" s="44">
        <f t="shared" si="33"/>
        <v>15068.030278851309</v>
      </c>
      <c r="J128" s="44">
        <f t="shared" si="33"/>
        <v>14122.2500821833</v>
      </c>
      <c r="K128" s="46">
        <f>(H128-(MAX($H$3:H128)))/(MAX($H$3:H128))</f>
        <v>0</v>
      </c>
      <c r="L128" s="46">
        <f>(I128-(MAX($I$3:I128)))/(MAX($I$3:I128))</f>
        <v>0</v>
      </c>
      <c r="M128" s="46">
        <f>(J128-(MAX($J$3:J128)))/(MAX($J$3:J128))</f>
        <v>0</v>
      </c>
    </row>
    <row r="129" spans="1:13">
      <c r="A129" s="43">
        <f t="shared" si="26"/>
        <v>43677</v>
      </c>
      <c r="B129" s="73">
        <v>2176.4899999999998</v>
      </c>
      <c r="C129" s="73">
        <v>2199.79</v>
      </c>
      <c r="D129" s="46">
        <f t="shared" si="31"/>
        <v>2.2010305243331807E-3</v>
      </c>
      <c r="E129" s="46">
        <f t="shared" si="31"/>
        <v>4.0393621002856595E-3</v>
      </c>
      <c r="F129" s="129"/>
      <c r="G129" s="130">
        <f>H129/H128-1</f>
        <v>6.8606444358754182E-4</v>
      </c>
      <c r="H129" s="134">
        <v>49473.81</v>
      </c>
      <c r="I129" s="44">
        <f t="shared" si="33"/>
        <v>15101.195473436637</v>
      </c>
      <c r="J129" s="44">
        <f t="shared" si="33"/>
        <v>14179.294963936027</v>
      </c>
      <c r="K129" s="46">
        <f>(H129-(MAX($H$3:H129)))/(MAX($H$3:H129))</f>
        <v>0</v>
      </c>
      <c r="L129" s="46">
        <f>(I129-(MAX($I$3:I129)))/(MAX($I$3:I129))</f>
        <v>0</v>
      </c>
      <c r="M129" s="46">
        <f>(J129-(MAX($J$3:J129)))/(MAX($J$3:J129))</f>
        <v>0</v>
      </c>
    </row>
    <row r="130" spans="1:13">
      <c r="A130" s="43">
        <f t="shared" si="26"/>
        <v>43708</v>
      </c>
      <c r="B130" s="73">
        <v>2232.89</v>
      </c>
      <c r="C130" s="73">
        <v>2219.4299999999998</v>
      </c>
      <c r="D130" s="46">
        <f t="shared" ref="D130:E145" si="34">B130/B129-1</f>
        <v>2.5913282395048975E-2</v>
      </c>
      <c r="E130" s="46">
        <f t="shared" si="34"/>
        <v>8.9281249573822663E-3</v>
      </c>
      <c r="F130" s="129"/>
      <c r="G130" s="130">
        <f t="shared" ref="G130:G149" si="35">H130/H129-1</f>
        <v>2.8356417264003841E-3</v>
      </c>
      <c r="H130" s="134">
        <v>49614.1</v>
      </c>
      <c r="I130" s="44">
        <f t="shared" si="33"/>
        <v>15492.517016242637</v>
      </c>
      <c r="J130" s="44">
        <f t="shared" si="33"/>
        <v>14305.889481181628</v>
      </c>
      <c r="K130" s="46">
        <f>(H130-(MAX($H$3:H130)))/(MAX($H$3:H130))</f>
        <v>0</v>
      </c>
      <c r="L130" s="46">
        <f>(I130-(MAX($I$3:I130)))/(MAX($I$3:I130))</f>
        <v>0</v>
      </c>
      <c r="M130" s="46">
        <f>(J130-(MAX($J$3:J130)))/(MAX($J$3:J130))</f>
        <v>0</v>
      </c>
    </row>
    <row r="131" spans="1:13">
      <c r="A131" s="43">
        <f t="shared" si="26"/>
        <v>43738</v>
      </c>
      <c r="B131" s="73">
        <v>2221</v>
      </c>
      <c r="C131" s="73">
        <v>2221</v>
      </c>
      <c r="D131" s="46">
        <f t="shared" si="34"/>
        <v>-5.3249376368741386E-3</v>
      </c>
      <c r="E131" s="46">
        <f t="shared" si="34"/>
        <v>7.0738883407006625E-4</v>
      </c>
      <c r="F131" s="129"/>
      <c r="G131" s="130">
        <f t="shared" si="35"/>
        <v>2.0054782813772043E-4</v>
      </c>
      <c r="H131" s="134">
        <v>49624.05</v>
      </c>
      <c r="I131" s="44">
        <f t="shared" si="33"/>
        <v>15410.020329292933</v>
      </c>
      <c r="J131" s="44">
        <f t="shared" si="33"/>
        <v>14316.009307662056</v>
      </c>
      <c r="K131" s="46">
        <f>(H131-(MAX($H$3:H131)))/(MAX($H$3:H131))</f>
        <v>0</v>
      </c>
      <c r="L131" s="46">
        <f>(I131-(MAX($I$3:I131)))/(MAX($I$3:I131))</f>
        <v>-5.3249376368741663E-3</v>
      </c>
      <c r="M131" s="46">
        <f>(J131-(MAX($J$3:J131)))/(MAX($J$3:J131))</f>
        <v>0</v>
      </c>
    </row>
    <row r="132" spans="1:13">
      <c r="A132" s="43">
        <f t="shared" si="26"/>
        <v>43769</v>
      </c>
      <c r="B132" s="73">
        <v>2227.69</v>
      </c>
      <c r="C132" s="73">
        <v>2228.84</v>
      </c>
      <c r="D132" s="46">
        <f t="shared" si="34"/>
        <v>3.0121566861773807E-3</v>
      </c>
      <c r="E132" s="46">
        <f t="shared" si="34"/>
        <v>3.5299414678073848E-3</v>
      </c>
      <c r="F132" s="129"/>
      <c r="G132" s="130">
        <f t="shared" si="35"/>
        <v>7.0923272082790145E-3</v>
      </c>
      <c r="H132" s="137">
        <v>49976</v>
      </c>
      <c r="I132" s="44">
        <f t="shared" ref="I132:J147" si="36">I131*(1+D132)</f>
        <v>15456.437725061942</v>
      </c>
      <c r="J132" s="44">
        <f t="shared" si="36"/>
        <v>14366.543982570689</v>
      </c>
      <c r="K132" s="46">
        <f>(H132-(MAX($H$3:H132)))/(MAX($H$3:H132))</f>
        <v>0</v>
      </c>
      <c r="L132" s="46">
        <f>(I132-(MAX($I$3:I132)))/(MAX($I$3:I132))</f>
        <v>-2.328820497203172E-3</v>
      </c>
      <c r="M132" s="46">
        <f>(J132-(MAX($J$3:J132)))/(MAX($J$3:J132))</f>
        <v>0</v>
      </c>
    </row>
    <row r="133" spans="1:13">
      <c r="A133" s="43">
        <f t="shared" ref="A133:A149" si="37">EOMONTH(A132,1)</f>
        <v>43799</v>
      </c>
      <c r="B133" s="73">
        <v>2226.5500000000002</v>
      </c>
      <c r="C133" s="73">
        <v>2230.64</v>
      </c>
      <c r="D133" s="46">
        <f t="shared" si="34"/>
        <v>-5.1174086160998833E-4</v>
      </c>
      <c r="E133" s="46">
        <f t="shared" si="34"/>
        <v>8.0759498214311165E-4</v>
      </c>
      <c r="F133" s="129"/>
      <c r="G133" s="130">
        <f t="shared" si="35"/>
        <v>5.3625740355369711E-3</v>
      </c>
      <c r="H133" s="137">
        <v>50244</v>
      </c>
      <c r="I133" s="44">
        <f>I132*(1+D133)</f>
        <v>15448.528034303097</v>
      </c>
      <c r="J133" s="44">
        <f t="shared" si="36"/>
        <v>14378.146331401751</v>
      </c>
      <c r="K133" s="46">
        <f>(H133-(MAX($H$3:H133)))/(MAX($H$3:H133))</f>
        <v>0</v>
      </c>
      <c r="L133" s="46">
        <f>(I133-(MAX($I$3:I133)))/(MAX($I$3:I133))</f>
        <v>-2.8393696062054036E-3</v>
      </c>
      <c r="M133" s="46">
        <f>(J133-(MAX($J$3:J133)))/(MAX($J$3:J133))</f>
        <v>0</v>
      </c>
    </row>
    <row r="134" spans="1:13">
      <c r="A134" s="43">
        <f t="shared" si="37"/>
        <v>43830</v>
      </c>
      <c r="B134" s="73">
        <v>2225</v>
      </c>
      <c r="C134" s="73">
        <v>2236.8200000000002</v>
      </c>
      <c r="D134" s="46">
        <f t="shared" si="34"/>
        <v>-6.9614425905561994E-4</v>
      </c>
      <c r="E134" s="46">
        <f t="shared" si="34"/>
        <v>2.7705053258260115E-3</v>
      </c>
      <c r="F134" s="129"/>
      <c r="G134" s="130">
        <f t="shared" si="35"/>
        <v>4.4980495183504221E-3</v>
      </c>
      <c r="H134" s="137">
        <v>50470</v>
      </c>
      <c r="I134" s="44">
        <f t="shared" ref="I134:J149" si="38">I133*(1+D134)</f>
        <v>15437.773630201158</v>
      </c>
      <c r="J134" s="44">
        <f t="shared" si="36"/>
        <v>14417.981062388406</v>
      </c>
      <c r="K134" s="46">
        <f>(H134-(MAX($H$3:H134)))/(MAX($H$3:H134))</f>
        <v>0</v>
      </c>
      <c r="L134" s="46">
        <f>(I134-(MAX($I$3:I134)))/(MAX($I$3:I134))</f>
        <v>-3.5335372544102778E-3</v>
      </c>
      <c r="M134" s="46">
        <f>(J134-(MAX($J$3:J134)))/(MAX($J$3:J134))</f>
        <v>0</v>
      </c>
    </row>
    <row r="135" spans="1:13">
      <c r="A135" s="43">
        <f t="shared" si="37"/>
        <v>43861</v>
      </c>
      <c r="B135" s="73">
        <v>2267.8200000000002</v>
      </c>
      <c r="C135" s="73">
        <v>2252.4499999999998</v>
      </c>
      <c r="D135" s="46">
        <f t="shared" si="34"/>
        <v>1.9244943820224902E-2</v>
      </c>
      <c r="E135" s="46">
        <f t="shared" si="34"/>
        <v>6.9875984656788681E-3</v>
      </c>
      <c r="F135" s="129"/>
      <c r="G135" s="130">
        <f t="shared" si="35"/>
        <v>2.617396473152378E-2</v>
      </c>
      <c r="H135" s="137">
        <v>51791</v>
      </c>
      <c r="I135" s="44">
        <f t="shared" si="38"/>
        <v>15734.872716423728</v>
      </c>
      <c r="J135" s="44">
        <f t="shared" si="36"/>
        <v>14518.728124738138</v>
      </c>
      <c r="K135" s="46">
        <f>(H135-(MAX($H$3:H135)))/(MAX($H$3:H135))</f>
        <v>0</v>
      </c>
      <c r="L135" s="46">
        <f>(I135-(MAX($I$3:I135)))/(MAX($I$3:I135))</f>
        <v>0</v>
      </c>
      <c r="M135" s="46">
        <f>(J135-(MAX($J$3:J135)))/(MAX($J$3:J135))</f>
        <v>0</v>
      </c>
    </row>
    <row r="136" spans="1:13">
      <c r="A136" s="43">
        <f t="shared" si="37"/>
        <v>43890</v>
      </c>
      <c r="B136" s="73">
        <v>2308.64</v>
      </c>
      <c r="C136" s="73">
        <v>2275.8000000000002</v>
      </c>
      <c r="D136" s="46">
        <f t="shared" si="34"/>
        <v>1.7999664876400923E-2</v>
      </c>
      <c r="E136" s="46">
        <f t="shared" si="34"/>
        <v>1.0366489822193792E-2</v>
      </c>
      <c r="F136" s="129"/>
      <c r="G136" s="130">
        <f t="shared" si="35"/>
        <v>4.1899171670753965E-3</v>
      </c>
      <c r="H136" s="137">
        <v>52008</v>
      </c>
      <c r="I136" s="44">
        <f t="shared" si="38"/>
        <v>16018.09515219218</v>
      </c>
      <c r="J136" s="44">
        <f t="shared" si="36"/>
        <v>14669.236372074434</v>
      </c>
      <c r="K136" s="46">
        <f>(H136-(MAX($H$3:H136)))/(MAX($H$3:H136))</f>
        <v>0</v>
      </c>
      <c r="L136" s="46">
        <f>(I136-(MAX($I$3:I136)))/(MAX($I$3:I136))</f>
        <v>0</v>
      </c>
      <c r="M136" s="46">
        <f>(J136-(MAX($J$3:J136)))/(MAX($J$3:J136))</f>
        <v>0</v>
      </c>
    </row>
    <row r="137" spans="1:13">
      <c r="A137" s="43">
        <f t="shared" si="37"/>
        <v>43921</v>
      </c>
      <c r="B137" s="73">
        <v>2295.0500000000002</v>
      </c>
      <c r="C137" s="73">
        <v>2299.88</v>
      </c>
      <c r="D137" s="46">
        <f t="shared" si="34"/>
        <v>-5.8865825767550062E-3</v>
      </c>
      <c r="E137" s="46">
        <f t="shared" si="34"/>
        <v>1.0580894630459525E-2</v>
      </c>
      <c r="F137" s="129"/>
      <c r="G137" s="130">
        <f t="shared" si="35"/>
        <v>-9.7561913551761248E-2</v>
      </c>
      <c r="H137" s="137">
        <v>46934</v>
      </c>
      <c r="I137" s="44">
        <f t="shared" si="38"/>
        <v>15923.803312356482</v>
      </c>
      <c r="J137" s="44">
        <f t="shared" si="36"/>
        <v>14824.450016436658</v>
      </c>
      <c r="K137" s="46">
        <f>(H137-(MAX($H$3:H137)))/(MAX($H$3:H137))</f>
        <v>-9.7561913551761262E-2</v>
      </c>
      <c r="L137" s="46">
        <f>(I137-(MAX($I$3:I137)))/(MAX($I$3:I137))</f>
        <v>-5.8865825767549758E-3</v>
      </c>
      <c r="M137" s="46">
        <f>(J137-(MAX($J$3:J137)))/(MAX($J$3:J137))</f>
        <v>0</v>
      </c>
    </row>
    <row r="138" spans="1:13">
      <c r="A138" s="43">
        <f t="shared" si="37"/>
        <v>43951</v>
      </c>
      <c r="B138" s="73">
        <v>2335.85</v>
      </c>
      <c r="C138" s="73">
        <v>2314.48</v>
      </c>
      <c r="D138" s="46">
        <f t="shared" si="34"/>
        <v>1.7777390470795629E-2</v>
      </c>
      <c r="E138" s="46">
        <f t="shared" si="34"/>
        <v>6.3481572951631371E-3</v>
      </c>
      <c r="F138" s="129"/>
      <c r="G138" s="130">
        <f t="shared" si="35"/>
        <v>2.8124600502833719E-2</v>
      </c>
      <c r="H138" s="137">
        <v>48254</v>
      </c>
      <c r="I138" s="44">
        <f t="shared" si="38"/>
        <v>16206.886981620391</v>
      </c>
      <c r="J138" s="44">
        <f t="shared" si="36"/>
        <v>14918.557956955281</v>
      </c>
      <c r="K138" s="46">
        <f>(H138-(MAX($H$3:H138)))/(MAX($H$3:H138))</f>
        <v>-7.2181202891862792E-2</v>
      </c>
      <c r="L138" s="46">
        <f>(I138-(MAX($I$3:I138)))/(MAX($I$3:I138))</f>
        <v>0</v>
      </c>
      <c r="M138" s="46">
        <f>(J138-(MAX($J$3:J138)))/(MAX($J$3:J138))</f>
        <v>0</v>
      </c>
    </row>
    <row r="139" spans="1:13">
      <c r="A139" s="43">
        <f t="shared" si="37"/>
        <v>43982</v>
      </c>
      <c r="B139" s="73">
        <v>2346.7199999999998</v>
      </c>
      <c r="C139" s="73">
        <v>2317.31</v>
      </c>
      <c r="D139" s="46">
        <f t="shared" si="34"/>
        <v>4.6535522400839024E-3</v>
      </c>
      <c r="E139" s="46">
        <f t="shared" si="34"/>
        <v>1.222736856658857E-3</v>
      </c>
      <c r="F139" s="129"/>
      <c r="G139" s="130">
        <f t="shared" si="35"/>
        <v>2.5946035561818626E-2</v>
      </c>
      <c r="H139" s="137">
        <v>49506</v>
      </c>
      <c r="I139" s="44">
        <f t="shared" si="38"/>
        <v>16282.306576838497</v>
      </c>
      <c r="J139" s="44">
        <f t="shared" si="36"/>
        <v>14936.799427617452</v>
      </c>
      <c r="K139" s="46">
        <f>(H139-(MAX($H$3:H139)))/(MAX($H$3:H139))</f>
        <v>-4.8107983387171205E-2</v>
      </c>
      <c r="L139" s="46">
        <f>(I139-(MAX($I$3:I139)))/(MAX($I$3:I139))</f>
        <v>0</v>
      </c>
      <c r="M139" s="46">
        <f>(J139-(MAX($J$3:J139)))/(MAX($J$3:J139))</f>
        <v>0</v>
      </c>
    </row>
    <row r="140" spans="1:13">
      <c r="A140" s="43">
        <f t="shared" si="37"/>
        <v>44012</v>
      </c>
      <c r="B140" s="73">
        <v>2361.5100000000002</v>
      </c>
      <c r="C140" s="73">
        <v>2315.19</v>
      </c>
      <c r="D140" s="46">
        <f t="shared" si="34"/>
        <v>6.302413581509736E-3</v>
      </c>
      <c r="E140" s="46">
        <f t="shared" si="34"/>
        <v>-9.1485386072642783E-4</v>
      </c>
      <c r="F140" s="129"/>
      <c r="G140" s="130">
        <f t="shared" si="35"/>
        <v>1.3028723791055574E-2</v>
      </c>
      <c r="H140" s="137">
        <v>50151</v>
      </c>
      <c r="I140" s="44">
        <f t="shared" si="38"/>
        <v>16384.924406946669</v>
      </c>
      <c r="J140" s="44">
        <f t="shared" si="36"/>
        <v>14923.134438994201</v>
      </c>
      <c r="K140" s="46">
        <f>(H140-(MAX($H$3:H140)))/(MAX($H$3:H140))</f>
        <v>-3.5706045223811718E-2</v>
      </c>
      <c r="L140" s="46">
        <f>(I140-(MAX($I$3:I140)))/(MAX($I$3:I140))</f>
        <v>0</v>
      </c>
      <c r="M140" s="46">
        <f>(J140-(MAX($J$3:J140)))/(MAX($J$3:J140))</f>
        <v>-9.1485386072639964E-4</v>
      </c>
    </row>
    <row r="141" spans="1:13">
      <c r="A141" s="43">
        <f t="shared" si="37"/>
        <v>44043</v>
      </c>
      <c r="B141" s="73">
        <v>2396.7800000000002</v>
      </c>
      <c r="C141" s="73">
        <v>2319.3200000000002</v>
      </c>
      <c r="D141" s="46">
        <f t="shared" si="34"/>
        <v>1.4935359155794359E-2</v>
      </c>
      <c r="E141" s="46">
        <f t="shared" si="34"/>
        <v>1.7838708702093697E-3</v>
      </c>
      <c r="F141" s="129"/>
      <c r="G141" s="130">
        <f t="shared" si="35"/>
        <v>9.3517576917707679E-3</v>
      </c>
      <c r="H141" s="137">
        <v>50620</v>
      </c>
      <c r="I141" s="44">
        <f t="shared" si="38"/>
        <v>16629.639137704959</v>
      </c>
      <c r="J141" s="44">
        <f t="shared" si="36"/>
        <v>14949.75538381214</v>
      </c>
      <c r="K141" s="46">
        <f>(H141-(MAX($H$3:H141)))/(MAX($H$3:H141))</f>
        <v>-2.6688201815105367E-2</v>
      </c>
      <c r="L141" s="46">
        <f>(I141-(MAX($I$3:I141)))/(MAX($I$3:I141))</f>
        <v>0</v>
      </c>
      <c r="M141" s="46">
        <f>(J141-(MAX($J$3:J141)))/(MAX($J$3:J141))</f>
        <v>0</v>
      </c>
    </row>
    <row r="142" spans="1:13">
      <c r="A142" s="43">
        <f t="shared" si="37"/>
        <v>44074</v>
      </c>
      <c r="B142" s="73">
        <v>2377.4299999999998</v>
      </c>
      <c r="C142" s="73">
        <v>2320.23</v>
      </c>
      <c r="D142" s="46">
        <f t="shared" si="34"/>
        <v>-8.0733317200578636E-3</v>
      </c>
      <c r="E142" s="46">
        <f t="shared" si="34"/>
        <v>3.9235638031831499E-4</v>
      </c>
      <c r="F142" s="129"/>
      <c r="G142" s="130">
        <f t="shared" si="35"/>
        <v>3.674436981430329E-3</v>
      </c>
      <c r="H142" s="137">
        <v>50806</v>
      </c>
      <c r="I142" s="44">
        <f t="shared" si="38"/>
        <v>16495.382544561409</v>
      </c>
      <c r="J142" s="44">
        <f t="shared" si="36"/>
        <v>14955.621015721177</v>
      </c>
      <c r="K142" s="46">
        <f>(H142-(MAX($H$3:H142)))/(MAX($H$3:H142))</f>
        <v>-2.3111828949392402E-2</v>
      </c>
      <c r="L142" s="46">
        <f>(I142-(MAX($I$3:I142)))/(MAX($I$3:I142))</f>
        <v>-8.0733317200578705E-3</v>
      </c>
      <c r="M142" s="46">
        <f>(J142-(MAX($J$3:J142)))/(MAX($J$3:J142))</f>
        <v>0</v>
      </c>
    </row>
    <row r="143" spans="1:13">
      <c r="A143" s="43">
        <f t="shared" si="37"/>
        <v>44104</v>
      </c>
      <c r="B143" s="73">
        <v>2376.13</v>
      </c>
      <c r="C143" s="73">
        <v>2317.75</v>
      </c>
      <c r="D143" s="46">
        <f t="shared" si="34"/>
        <v>-5.4680894915926093E-4</v>
      </c>
      <c r="E143" s="46">
        <f t="shared" si="34"/>
        <v>-1.0688595527167388E-3</v>
      </c>
      <c r="F143" s="129"/>
      <c r="G143" s="130">
        <f t="shared" si="35"/>
        <v>4.6844860843207048E-3</v>
      </c>
      <c r="H143" s="137">
        <v>51044</v>
      </c>
      <c r="I143" s="44">
        <f t="shared" si="38"/>
        <v>16486.362721766236</v>
      </c>
      <c r="J143" s="44">
        <f t="shared" si="36"/>
        <v>14939.635557331712</v>
      </c>
      <c r="K143" s="46">
        <f>(H143-(MAX($H$3:H143)))/(MAX($H$3:H143))</f>
        <v>-1.8535609906168281E-2</v>
      </c>
      <c r="L143" s="46">
        <f>(I143-(MAX($I$3:I143)))/(MAX($I$3:I143))</f>
        <v>-8.6157260991831693E-3</v>
      </c>
      <c r="M143" s="46">
        <f>(J143-(MAX($J$3:J143)))/(MAX($J$3:J143))</f>
        <v>-1.0688595527167416E-3</v>
      </c>
    </row>
    <row r="144" spans="1:13">
      <c r="A144" s="43">
        <f t="shared" si="37"/>
        <v>44135</v>
      </c>
      <c r="B144" s="73">
        <v>2365.52</v>
      </c>
      <c r="C144" s="73">
        <v>2316.8200000000002</v>
      </c>
      <c r="D144" s="46">
        <f t="shared" si="34"/>
        <v>-4.465243905005245E-3</v>
      </c>
      <c r="E144" s="46">
        <f t="shared" si="34"/>
        <v>-4.0125121346124004E-4</v>
      </c>
      <c r="F144" s="129"/>
      <c r="G144" s="130">
        <f t="shared" si="35"/>
        <v>5.2111903455842601E-3</v>
      </c>
      <c r="H144" s="137">
        <v>51310</v>
      </c>
      <c r="I144" s="44">
        <f t="shared" si="38"/>
        <v>16412.747091107165</v>
      </c>
      <c r="J144" s="44">
        <f t="shared" si="36"/>
        <v>14933.641010435664</v>
      </c>
      <c r="K144" s="46">
        <f>(H144-(MAX($H$3:H144)))/(MAX($H$3:H144))</f>
        <v>-1.3421012151976618E-2</v>
      </c>
      <c r="L144" s="46">
        <f>(I144-(MAX($I$3:I144)))/(MAX($I$3:I144))</f>
        <v>-1.304249868573676E-2</v>
      </c>
      <c r="M144" s="46">
        <f>(J144-(MAX($J$3:J144)))/(MAX($J$3:J144))</f>
        <v>-1.469681884985474E-3</v>
      </c>
    </row>
    <row r="145" spans="1:13">
      <c r="A145" s="43">
        <f t="shared" si="37"/>
        <v>44165</v>
      </c>
      <c r="B145" s="73">
        <v>2388.73</v>
      </c>
      <c r="C145" s="73">
        <v>2318.44</v>
      </c>
      <c r="D145" s="46">
        <f t="shared" si="34"/>
        <v>9.8117961378469953E-3</v>
      </c>
      <c r="E145" s="46">
        <f t="shared" si="34"/>
        <v>6.99234295284068E-4</v>
      </c>
      <c r="G145" s="130">
        <f t="shared" si="35"/>
        <v>6.7628142662248258E-3</v>
      </c>
      <c r="H145" s="137">
        <v>51657</v>
      </c>
      <c r="I145" s="44">
        <f t="shared" si="38"/>
        <v>16573.78561962715</v>
      </c>
      <c r="J145" s="44">
        <f t="shared" si="36"/>
        <v>14944.08312438362</v>
      </c>
      <c r="K145" s="46">
        <f>(H145-(MAX($H$3:H145)))/(MAX($H$3:H145))</f>
        <v>-6.7489616982002766E-3</v>
      </c>
      <c r="L145" s="46">
        <f>(I145-(MAX($I$3:I145)))/(MAX($I$3:I145))</f>
        <v>-3.3586728861223669E-3</v>
      </c>
      <c r="M145" s="46">
        <f>(J145-(MAX($J$3:J145)))/(MAX($J$3:J145))</f>
        <v>-7.7147524167860268E-4</v>
      </c>
    </row>
    <row r="146" spans="1:13">
      <c r="A146" s="43">
        <f t="shared" si="37"/>
        <v>44196</v>
      </c>
      <c r="B146" s="73">
        <v>2392.02</v>
      </c>
      <c r="C146" s="73">
        <v>2323.4299999999998</v>
      </c>
      <c r="D146" s="46">
        <f t="shared" ref="D146:E149" si="39">B146/B145-1</f>
        <v>1.3773009088511312E-3</v>
      </c>
      <c r="E146" s="46">
        <f t="shared" si="39"/>
        <v>2.152309311433509E-3</v>
      </c>
      <c r="G146" s="130">
        <f t="shared" si="35"/>
        <v>4.6847474688813673E-3</v>
      </c>
      <c r="H146" s="137">
        <v>51899</v>
      </c>
      <c r="I146" s="44">
        <f t="shared" si="38"/>
        <v>16596.612709624165</v>
      </c>
      <c r="J146" s="44">
        <f t="shared" si="36"/>
        <v>14976.247413643066</v>
      </c>
      <c r="K146" s="46">
        <f>(H146-(MAX($H$3:H146)))/(MAX($H$3:H146))</f>
        <v>-2.0958314105522227E-3</v>
      </c>
      <c r="L146" s="46">
        <f>(I146-(MAX($I$3:I146)))/(MAX($I$3:I146))</f>
        <v>-1.9859978804898596E-3</v>
      </c>
      <c r="M146" s="46">
        <f>(J146-(MAX($J$3:J146)))/(MAX($J$3:J146))</f>
        <v>0</v>
      </c>
    </row>
    <row r="147" spans="1:13">
      <c r="A147" s="43">
        <f t="shared" si="37"/>
        <v>44227</v>
      </c>
      <c r="B147" s="73">
        <v>2374.87</v>
      </c>
      <c r="C147" s="73">
        <v>2325.2199999999998</v>
      </c>
      <c r="D147" s="46">
        <f t="shared" si="39"/>
        <v>-7.1696724943771661E-3</v>
      </c>
      <c r="E147" s="46">
        <f t="shared" si="39"/>
        <v>7.7041270879685264E-4</v>
      </c>
      <c r="G147" s="130">
        <f t="shared" si="35"/>
        <v>9.2872695042294229E-3</v>
      </c>
      <c r="H147" s="137">
        <v>52381</v>
      </c>
      <c r="I147" s="44">
        <f t="shared" si="38"/>
        <v>16477.620431980144</v>
      </c>
      <c r="J147" s="44">
        <f t="shared" si="36"/>
        <v>14987.785304980624</v>
      </c>
      <c r="K147" s="46">
        <f>(H147-(MAX($H$3:H147)))/(MAX($H$3:H147))</f>
        <v>0</v>
      </c>
      <c r="L147" s="46">
        <f>(I147-(MAX($I$3:I147)))/(MAX($I$3:I147))</f>
        <v>-9.1414314204893137E-3</v>
      </c>
      <c r="M147" s="46">
        <f>(J147-(MAX($J$3:J147)))/(MAX($J$3:J147))</f>
        <v>0</v>
      </c>
    </row>
    <row r="148" spans="1:13">
      <c r="A148" s="43">
        <f t="shared" si="37"/>
        <v>44255</v>
      </c>
      <c r="B148" s="73">
        <v>2340.58</v>
      </c>
      <c r="C148" s="73">
        <v>2309.69</v>
      </c>
      <c r="D148" s="46">
        <f t="shared" si="39"/>
        <v>-1.4438685064866674E-2</v>
      </c>
      <c r="E148" s="46">
        <f t="shared" si="39"/>
        <v>-6.6789379069506216E-3</v>
      </c>
      <c r="G148" s="130">
        <f t="shared" si="35"/>
        <v>8.2472652297589377E-3</v>
      </c>
      <c r="H148" s="137">
        <v>52813</v>
      </c>
      <c r="I148" s="44">
        <f t="shared" si="38"/>
        <v>16239.70525994437</v>
      </c>
      <c r="J148" s="44">
        <f t="shared" si="38"/>
        <v>14887.68281756595</v>
      </c>
      <c r="K148" s="46">
        <f>(H148-(MAX($H$3:H148)))/(MAX($H$3:H148))</f>
        <v>0</v>
      </c>
      <c r="L148" s="46">
        <f>(I148-(MAX($I$3:I148)))/(MAX($I$3:I148))</f>
        <v>-2.3448126236033436E-2</v>
      </c>
      <c r="M148" s="46">
        <f>(J148-(MAX($J$3:J148)))/(MAX($J$3:J148))</f>
        <v>-6.6789379069506711E-3</v>
      </c>
    </row>
    <row r="149" spans="1:13">
      <c r="A149" s="43">
        <f t="shared" si="37"/>
        <v>44286</v>
      </c>
      <c r="B149" s="73">
        <v>2311.35</v>
      </c>
      <c r="C149" s="73">
        <v>2297.87</v>
      </c>
      <c r="D149" s="46">
        <f t="shared" si="39"/>
        <v>-1.2488357586581067E-2</v>
      </c>
      <c r="E149" s="46">
        <f t="shared" si="39"/>
        <v>-5.1175698903316302E-3</v>
      </c>
      <c r="G149" s="130">
        <f t="shared" si="35"/>
        <v>-1.363300702478587E-3</v>
      </c>
      <c r="H149" s="137">
        <v>52741</v>
      </c>
      <c r="I149" s="44">
        <f t="shared" si="38"/>
        <v>16036.898013557504</v>
      </c>
      <c r="J149" s="44">
        <f t="shared" si="38"/>
        <v>14811.494060241967</v>
      </c>
      <c r="K149" s="46">
        <f>(H149-(MAX($H$3:H149)))/(MAX($H$3:H149))</f>
        <v>-1.3633007024785565E-3</v>
      </c>
      <c r="L149" s="46">
        <f>(I149-(MAX($I$3:I149)))/(MAX($I$3:I149))</f>
        <v>-3.5643655237443617E-2</v>
      </c>
      <c r="M149" s="46">
        <f>(J149-(MAX($J$3:J149)))/(MAX($J$3:J149))</f>
        <v>-1.1762327865750339E-2</v>
      </c>
    </row>
  </sheetData>
  <mergeCells count="1">
    <mergeCell ref="R3:T3"/>
  </mergeCells>
  <pageMargins left="0.7" right="0.7" top="0.75" bottom="0.75" header="0.3" footer="0.3"/>
  <pageSetup orientation="portrait" horizontalDpi="1200" verticalDpi="1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31EA3-53EF-44C6-94D5-9CCD9CC0E46D}">
  <sheetPr>
    <tabColor rgb="FFFF0000"/>
  </sheetPr>
  <dimension ref="A1:C4"/>
  <sheetViews>
    <sheetView workbookViewId="0">
      <selection activeCell="A149" sqref="A149"/>
    </sheetView>
  </sheetViews>
  <sheetFormatPr defaultRowHeight="15"/>
  <cols>
    <col min="1" max="1" width="25.7109375" bestFit="1" customWidth="1"/>
    <col min="2" max="2" width="9.140625" style="148"/>
  </cols>
  <sheetData>
    <row r="1" spans="1:3">
      <c r="A1" t="s">
        <v>73</v>
      </c>
      <c r="B1" s="148" t="s">
        <v>76</v>
      </c>
      <c r="C1" t="s">
        <v>71</v>
      </c>
    </row>
    <row r="2" spans="1:3">
      <c r="A2" s="147" t="str">
        <f>'RFX - FACT SHEET'!N5</f>
        <v>Structural &amp; Excessive Yield</v>
      </c>
      <c r="B2" s="148">
        <f>'RFX - FACT SHEET'!O5*100</f>
        <v>30</v>
      </c>
      <c r="C2">
        <v>1</v>
      </c>
    </row>
    <row r="3" spans="1:3">
      <c r="A3" s="147" t="str">
        <f>'RFX - FACT SHEET'!N6</f>
        <v>Litigation</v>
      </c>
      <c r="B3" s="148">
        <f>'RFX - FACT SHEET'!O6*100</f>
        <v>30</v>
      </c>
      <c r="C3">
        <v>2</v>
      </c>
    </row>
    <row r="4" spans="1:3">
      <c r="A4" s="147" t="str">
        <f>'RFX - FACT SHEET'!N7</f>
        <v>Core Income Holdings</v>
      </c>
      <c r="B4" s="148">
        <f>'RFX - FACT SHEET'!O7*100</f>
        <v>40</v>
      </c>
      <c r="C4">
        <v>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A97E9-F801-4C42-8C0F-C9436E1EAE96}">
  <sheetPr>
    <tabColor rgb="FFFF0000"/>
  </sheetPr>
  <dimension ref="A1:C5"/>
  <sheetViews>
    <sheetView workbookViewId="0">
      <selection activeCell="A149" sqref="A149"/>
    </sheetView>
  </sheetViews>
  <sheetFormatPr defaultRowHeight="15"/>
  <cols>
    <col min="1" max="1" width="29" bestFit="1" customWidth="1"/>
    <col min="2" max="2" width="10.5703125" bestFit="1" customWidth="1"/>
  </cols>
  <sheetData>
    <row r="1" spans="1:3">
      <c r="A1" t="s">
        <v>73</v>
      </c>
      <c r="B1" t="s">
        <v>76</v>
      </c>
      <c r="C1" t="s">
        <v>71</v>
      </c>
    </row>
    <row r="2" spans="1:3">
      <c r="A2" s="147" t="s">
        <v>78</v>
      </c>
      <c r="B2" s="146">
        <f>'RFX - FACT SHEET'!O22</f>
        <v>1.3</v>
      </c>
      <c r="C2">
        <v>1</v>
      </c>
    </row>
    <row r="3" spans="1:3">
      <c r="A3" t="s">
        <v>77</v>
      </c>
      <c r="B3" s="158">
        <f>'RFX - FACT SHEET'!O23</f>
        <v>7.8700000000000006E-2</v>
      </c>
      <c r="C3">
        <v>2</v>
      </c>
    </row>
    <row r="4" spans="1:3">
      <c r="A4" t="s">
        <v>79</v>
      </c>
      <c r="B4" s="157">
        <f>'RFX - FACT SHEET'!O24</f>
        <v>19.71</v>
      </c>
      <c r="C4">
        <v>3</v>
      </c>
    </row>
    <row r="5" spans="1:3">
      <c r="A5" t="s">
        <v>80</v>
      </c>
      <c r="B5" s="94">
        <f>'RFX - FACT SHEET'!O25</f>
        <v>44285</v>
      </c>
      <c r="C5">
        <v>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T43"/>
  <sheetViews>
    <sheetView zoomScale="145" zoomScaleNormal="145" workbookViewId="0"/>
  </sheetViews>
  <sheetFormatPr defaultColWidth="8.85546875" defaultRowHeight="15"/>
  <cols>
    <col min="1" max="1" width="3.5703125" style="4" customWidth="1"/>
    <col min="2" max="2" width="2.5703125" style="4" bestFit="1" customWidth="1"/>
    <col min="3" max="3" width="21.140625" style="2" customWidth="1"/>
    <col min="4" max="4" width="10" style="5" bestFit="1" customWidth="1"/>
    <col min="5" max="5" width="8.140625" style="5" bestFit="1" customWidth="1"/>
    <col min="6" max="7" width="7.85546875" style="5" bestFit="1" customWidth="1"/>
    <col min="8" max="8" width="8.7109375" style="5" bestFit="1" customWidth="1"/>
    <col min="9" max="9" width="8.7109375" style="5" customWidth="1"/>
    <col min="10" max="11" width="1.7109375" style="4" customWidth="1"/>
    <col min="12" max="12" width="6" style="3" bestFit="1" customWidth="1"/>
    <col min="13" max="13" width="2.85546875" style="1" customWidth="1"/>
    <col min="14" max="14" width="38" style="1" bestFit="1" customWidth="1"/>
    <col min="15" max="15" width="10.85546875" style="1" bestFit="1" customWidth="1"/>
    <col min="16" max="16384" width="8.85546875" style="1"/>
  </cols>
  <sheetData>
    <row r="1" spans="2:17" ht="15.75" thickBot="1">
      <c r="C1" s="36" t="s">
        <v>12</v>
      </c>
    </row>
    <row r="2" spans="2:17" s="34" customFormat="1" ht="16.5" thickBot="1">
      <c r="B2" s="223" t="s">
        <v>7</v>
      </c>
      <c r="C2" s="224"/>
      <c r="D2" s="224"/>
      <c r="E2" s="224"/>
      <c r="F2" s="224"/>
      <c r="G2" s="224"/>
      <c r="H2" s="224"/>
      <c r="I2" s="224"/>
      <c r="J2" s="225"/>
      <c r="L2" s="35"/>
      <c r="M2" s="223" t="s">
        <v>61</v>
      </c>
      <c r="N2" s="224"/>
      <c r="O2" s="224"/>
      <c r="P2" s="224"/>
      <c r="Q2" s="225"/>
    </row>
    <row r="3" spans="2:17" ht="15.75" thickBot="1">
      <c r="B3" s="11"/>
      <c r="C3" s="12"/>
      <c r="D3" s="13"/>
      <c r="E3" s="13"/>
      <c r="F3" s="13"/>
      <c r="G3" s="13"/>
      <c r="H3" s="13"/>
      <c r="I3" s="13"/>
      <c r="J3" s="14"/>
      <c r="L3" s="1"/>
      <c r="M3" s="124"/>
      <c r="Q3" s="125"/>
    </row>
    <row r="4" spans="2:17" ht="15" customHeight="1">
      <c r="B4" s="15"/>
      <c r="C4" s="226" t="s">
        <v>9</v>
      </c>
      <c r="D4" s="228">
        <f>'[3]RFX Return Data'!P2</f>
        <v>44286</v>
      </c>
      <c r="E4" s="16" t="s">
        <v>38</v>
      </c>
      <c r="F4" s="16" t="s">
        <v>40</v>
      </c>
      <c r="G4" s="17" t="s">
        <v>41</v>
      </c>
      <c r="J4" s="18"/>
      <c r="L4" s="1"/>
      <c r="M4" s="124"/>
      <c r="N4" s="213" t="s">
        <v>56</v>
      </c>
      <c r="O4" s="17"/>
      <c r="Q4" s="125"/>
    </row>
    <row r="5" spans="2:17">
      <c r="B5" s="15"/>
      <c r="C5" s="227"/>
      <c r="D5" s="229"/>
      <c r="E5" s="10">
        <f>'[3]RFX Return Data'!Q29</f>
        <v>52741</v>
      </c>
      <c r="F5" s="10">
        <f>'[3]RFX Return Data'!R29</f>
        <v>16036.898013557504</v>
      </c>
      <c r="G5" s="19">
        <f>'[3]RFX Return Data'!S29</f>
        <v>14811.494060241967</v>
      </c>
      <c r="J5" s="18"/>
      <c r="L5" s="1"/>
      <c r="M5" s="124"/>
      <c r="N5" s="33" t="s">
        <v>59</v>
      </c>
      <c r="O5" s="144">
        <v>0.3</v>
      </c>
      <c r="P5" s="150" t="s">
        <v>58</v>
      </c>
      <c r="Q5" s="125"/>
    </row>
    <row r="6" spans="2:17" ht="15" customHeight="1">
      <c r="B6" s="15"/>
      <c r="C6" s="230" t="s">
        <v>8</v>
      </c>
      <c r="D6" s="20" t="str">
        <f>D12</f>
        <v>1 Year</v>
      </c>
      <c r="E6" s="21">
        <f>D13/100</f>
        <v>0.12372693569693617</v>
      </c>
      <c r="F6" s="21">
        <f>D14/100</f>
        <v>7.1022417812247607E-3</v>
      </c>
      <c r="G6" s="82">
        <f>D15/100</f>
        <v>-8.7395864132067125E-4</v>
      </c>
      <c r="H6" s="22"/>
      <c r="I6" s="22"/>
      <c r="J6" s="18"/>
      <c r="L6" s="1"/>
      <c r="M6" s="124"/>
      <c r="N6" s="106" t="s">
        <v>57</v>
      </c>
      <c r="O6" s="144">
        <v>0.3</v>
      </c>
      <c r="P6" s="150" t="s">
        <v>58</v>
      </c>
      <c r="Q6" s="125"/>
    </row>
    <row r="7" spans="2:17" ht="15" customHeight="1" thickBot="1">
      <c r="B7" s="15"/>
      <c r="C7" s="231"/>
      <c r="D7" s="23" t="str">
        <f>E12</f>
        <v>3 Years</v>
      </c>
      <c r="E7" s="24">
        <f>E13/100</f>
        <v>5.9659032354989039E-2</v>
      </c>
      <c r="F7" s="24">
        <f>E14/100</f>
        <v>4.6543452836169896E-2</v>
      </c>
      <c r="G7" s="83">
        <f>E15/100</f>
        <v>3.7473258779132435E-2</v>
      </c>
      <c r="H7" s="22"/>
      <c r="I7" s="22"/>
      <c r="J7" s="18"/>
      <c r="L7" s="1"/>
      <c r="M7" s="124"/>
      <c r="N7" s="212" t="s">
        <v>60</v>
      </c>
      <c r="O7" s="145">
        <v>0.4</v>
      </c>
      <c r="P7" s="150" t="s">
        <v>58</v>
      </c>
      <c r="Q7" s="125"/>
    </row>
    <row r="8" spans="2:17">
      <c r="B8" s="15"/>
      <c r="C8" s="231"/>
      <c r="D8" s="23" t="str">
        <f>F12</f>
        <v>5 Years</v>
      </c>
      <c r="E8" s="24">
        <f>F13/100</f>
        <v>8.9152901881684343E-2</v>
      </c>
      <c r="F8" s="24">
        <f>F14/100</f>
        <v>3.1038491972825044E-2</v>
      </c>
      <c r="G8" s="83">
        <f>F15/100</f>
        <v>2.4252915690574417E-2</v>
      </c>
      <c r="H8" s="22"/>
      <c r="I8" s="22"/>
      <c r="J8" s="18"/>
      <c r="L8" s="1"/>
      <c r="M8" s="124"/>
      <c r="Q8" s="125"/>
    </row>
    <row r="9" spans="2:17">
      <c r="B9" s="15"/>
      <c r="C9" s="231"/>
      <c r="D9" s="23" t="str">
        <f>G12</f>
        <v>10 Years</v>
      </c>
      <c r="E9" s="24">
        <f>G13/100</f>
        <v>0.10338617219189693</v>
      </c>
      <c r="F9" s="24">
        <f>G14/100</f>
        <v>3.440368758605783E-2</v>
      </c>
      <c r="G9" s="83">
        <f>G15/100</f>
        <v>2.8334285180276142E-2</v>
      </c>
      <c r="H9" s="22"/>
      <c r="I9" s="22"/>
      <c r="J9" s="18"/>
      <c r="L9" s="1"/>
      <c r="M9" s="124"/>
      <c r="Q9" s="125"/>
    </row>
    <row r="10" spans="2:17" ht="15.75" thickBot="1">
      <c r="B10" s="15"/>
      <c r="C10" s="232"/>
      <c r="D10" s="25" t="str">
        <f>H12</f>
        <v>Inception*</v>
      </c>
      <c r="E10" s="26">
        <f>H13/100</f>
        <v>0.14649999999999999</v>
      </c>
      <c r="F10" s="26">
        <f>H14/100</f>
        <v>3.958309402094029E-2</v>
      </c>
      <c r="G10" s="84">
        <f>H15/100</f>
        <v>3.2813306965731703E-2</v>
      </c>
      <c r="J10" s="18"/>
      <c r="L10" s="1"/>
      <c r="M10" s="124"/>
      <c r="Q10" s="125"/>
    </row>
    <row r="11" spans="2:17" ht="15.75" thickBot="1">
      <c r="B11" s="15"/>
      <c r="C11" s="8"/>
      <c r="D11" s="104"/>
      <c r="E11" s="105"/>
      <c r="F11" s="105"/>
      <c r="G11" s="105"/>
      <c r="J11" s="18"/>
      <c r="L11" s="1"/>
      <c r="M11" s="124"/>
      <c r="Q11" s="125"/>
    </row>
    <row r="12" spans="2:17" ht="14.45" customHeight="1" thickBot="1">
      <c r="B12" s="15"/>
      <c r="C12" s="151" t="s">
        <v>6</v>
      </c>
      <c r="D12" s="152" t="s">
        <v>2</v>
      </c>
      <c r="E12" s="152" t="s">
        <v>1</v>
      </c>
      <c r="F12" s="152" t="s">
        <v>32</v>
      </c>
      <c r="G12" s="152" t="s">
        <v>42</v>
      </c>
      <c r="H12" s="153" t="s">
        <v>0</v>
      </c>
      <c r="J12" s="18"/>
      <c r="L12" s="1"/>
      <c r="M12" s="124"/>
      <c r="Q12" s="125"/>
    </row>
    <row r="13" spans="2:17" ht="14.45" customHeight="1">
      <c r="B13" s="15"/>
      <c r="C13" s="154" t="s">
        <v>18</v>
      </c>
      <c r="D13" s="81">
        <f>SUMIF('[3]RFX Return Data'!$O:$O,'[3]RFX - FACT SHEET'!D$12,'[3]RFX Return Data'!$T:$T)*100</f>
        <v>12.372693569693617</v>
      </c>
      <c r="E13" s="81">
        <f>SUMIF('[3]RFX Return Data'!$O:$O,'[3]RFX - FACT SHEET'!E$12,'[3]RFX Return Data'!$T:$T)*100</f>
        <v>5.9659032354989039</v>
      </c>
      <c r="F13" s="81">
        <f>SUMIF('[3]RFX Return Data'!$O:$O,'[3]RFX - FACT SHEET'!F$12,'[3]RFX Return Data'!$T:$T)*100</f>
        <v>8.9152901881684343</v>
      </c>
      <c r="G13" s="81">
        <f>SUMIF('[3]RFX Return Data'!$O:$O,'[3]RFX - FACT SHEET'!G$12,'[3]RFX Return Data'!$T:$T)*100</f>
        <v>10.338617219189693</v>
      </c>
      <c r="H13" s="210">
        <v>14.65</v>
      </c>
      <c r="J13" s="18"/>
      <c r="L13" s="1"/>
      <c r="M13" s="124"/>
      <c r="Q13" s="125"/>
    </row>
    <row r="14" spans="2:17" ht="14.45" customHeight="1">
      <c r="B14" s="15"/>
      <c r="C14" s="106" t="s">
        <v>43</v>
      </c>
      <c r="D14" s="37">
        <f>SUMIF('[3]RFX Return Data'!$O:$O,'[3]RFX - FACT SHEET'!D$12,'[3]RFX Return Data'!$U:$U)*100</f>
        <v>0.71022417812247607</v>
      </c>
      <c r="E14" s="37">
        <f>SUMIF('[3]RFX Return Data'!$O:$O,'[3]RFX - FACT SHEET'!E$12,'[3]RFX Return Data'!$U:$U)*100</f>
        <v>4.6543452836169896</v>
      </c>
      <c r="F14" s="37">
        <f>SUMIF('[3]RFX Return Data'!$O:$O,'[3]RFX - FACT SHEET'!F$12,'[3]RFX Return Data'!$U:$U)*100</f>
        <v>3.1038491972825044</v>
      </c>
      <c r="G14" s="37">
        <f>SUMIF('[3]RFX Return Data'!$O:$O,'[3]RFX - FACT SHEET'!G$12,'[3]RFX Return Data'!$U:$U)*100</f>
        <v>3.440368758605783</v>
      </c>
      <c r="H14" s="38">
        <f>SUMIF('[3]RFX Return Data'!$O:$O,'[3]RFX - FACT SHEET'!H$12,'[3]RFX Return Data'!$U:$U)*100</f>
        <v>3.958309402094029</v>
      </c>
      <c r="J14" s="18"/>
      <c r="L14" s="1"/>
      <c r="M14" s="124"/>
      <c r="Q14" s="125"/>
    </row>
    <row r="15" spans="2:17" ht="14.45" customHeight="1">
      <c r="B15" s="15"/>
      <c r="C15" s="106" t="s">
        <v>44</v>
      </c>
      <c r="D15" s="37">
        <f>SUMIF('[3]RFX Return Data'!$O:$O,'[3]RFX - FACT SHEET'!D$12,'[3]RFX Return Data'!$V:$V)*100</f>
        <v>-8.7395864132067125E-2</v>
      </c>
      <c r="E15" s="37">
        <f>SUMIF('[3]RFX Return Data'!$O:$O,'[3]RFX - FACT SHEET'!E$12,'[3]RFX Return Data'!$V:$V)*100</f>
        <v>3.7473258779132435</v>
      </c>
      <c r="F15" s="37">
        <f>SUMIF('[3]RFX Return Data'!$O:$O,'[3]RFX - FACT SHEET'!F$12,'[3]RFX Return Data'!$V:$V)*100</f>
        <v>2.4252915690574417</v>
      </c>
      <c r="G15" s="37">
        <f>SUMIF('[3]RFX Return Data'!$O:$O,'[3]RFX - FACT SHEET'!G$12,'[3]RFX Return Data'!$V:$V)*100</f>
        <v>2.8334285180276142</v>
      </c>
      <c r="H15" s="38">
        <f>SUMIF('[3]RFX Return Data'!$O:$O,'[3]RFX - FACT SHEET'!H$12,'[3]RFX Return Data'!$V:$V)*100</f>
        <v>3.2813306965731703</v>
      </c>
      <c r="J15" s="18"/>
      <c r="L15" s="1"/>
      <c r="M15" s="124"/>
      <c r="Q15" s="125"/>
    </row>
    <row r="16" spans="2:17" ht="14.45" customHeight="1">
      <c r="B16" s="15"/>
      <c r="C16" s="106" t="s">
        <v>4</v>
      </c>
      <c r="D16" s="161">
        <v>12.12</v>
      </c>
      <c r="E16" s="161">
        <v>5.69</v>
      </c>
      <c r="F16" s="161">
        <v>8.64</v>
      </c>
      <c r="G16" s="161">
        <v>10.06</v>
      </c>
      <c r="H16" s="162">
        <v>14.38</v>
      </c>
      <c r="I16" s="155"/>
      <c r="J16" s="18"/>
      <c r="L16" s="1"/>
      <c r="M16" s="124"/>
      <c r="Q16" s="125"/>
    </row>
    <row r="17" spans="2:20" ht="14.45" customHeight="1">
      <c r="B17" s="15"/>
      <c r="C17" s="106" t="s">
        <v>11</v>
      </c>
      <c r="D17" s="161">
        <v>11.26</v>
      </c>
      <c r="E17" s="161">
        <v>4.8899999999999997</v>
      </c>
      <c r="F17" s="161">
        <v>7.83</v>
      </c>
      <c r="G17" s="161">
        <v>9.24</v>
      </c>
      <c r="H17" s="162">
        <v>13.52</v>
      </c>
      <c r="I17" s="155"/>
      <c r="J17" s="18"/>
      <c r="L17" s="1"/>
      <c r="M17" s="124"/>
      <c r="Q17" s="125"/>
    </row>
    <row r="18" spans="2:20" ht="14.45" customHeight="1" thickBot="1">
      <c r="B18" s="15"/>
      <c r="C18" s="75" t="s">
        <v>10</v>
      </c>
      <c r="D18" s="163">
        <v>6.79</v>
      </c>
      <c r="E18" s="163">
        <v>3.98</v>
      </c>
      <c r="F18" s="163">
        <v>8.64</v>
      </c>
      <c r="G18" s="163">
        <v>10.06</v>
      </c>
      <c r="H18" s="164">
        <v>14.38</v>
      </c>
      <c r="I18" s="155"/>
      <c r="J18" s="18"/>
      <c r="L18" s="1"/>
      <c r="M18" s="124"/>
      <c r="Q18" s="125"/>
    </row>
    <row r="19" spans="2:20" ht="14.45" customHeight="1">
      <c r="B19" s="15"/>
      <c r="C19" s="233" t="s">
        <v>107</v>
      </c>
      <c r="D19" s="233"/>
      <c r="E19" s="233"/>
      <c r="F19" s="233"/>
      <c r="G19" s="233"/>
      <c r="H19" s="233"/>
      <c r="I19" s="233"/>
      <c r="J19" s="18"/>
      <c r="L19" s="1"/>
      <c r="M19" s="124"/>
      <c r="Q19" s="125"/>
    </row>
    <row r="20" spans="2:20" ht="14.45" customHeight="1" thickBot="1">
      <c r="B20" s="15"/>
      <c r="C20" s="233"/>
      <c r="D20" s="233"/>
      <c r="E20" s="233"/>
      <c r="F20" s="233"/>
      <c r="G20" s="233"/>
      <c r="H20" s="233"/>
      <c r="I20" s="233"/>
      <c r="J20" s="18"/>
      <c r="L20" s="1"/>
      <c r="M20" s="124"/>
      <c r="Q20" s="125"/>
    </row>
    <row r="21" spans="2:20" ht="14.45" customHeight="1">
      <c r="B21" s="15"/>
      <c r="C21" s="234" t="s">
        <v>31</v>
      </c>
      <c r="D21" s="235"/>
      <c r="E21" s="81" t="s">
        <v>38</v>
      </c>
      <c r="F21" s="81" t="s">
        <v>46</v>
      </c>
      <c r="G21" s="115" t="s">
        <v>41</v>
      </c>
      <c r="H21" s="37"/>
      <c r="I21" s="37"/>
      <c r="J21" s="18"/>
      <c r="L21" s="1"/>
      <c r="M21" s="124"/>
      <c r="N21" s="213" t="s">
        <v>63</v>
      </c>
      <c r="O21" s="17"/>
      <c r="Q21" s="125"/>
    </row>
    <row r="22" spans="2:20" ht="14.45" customHeight="1">
      <c r="B22" s="15"/>
      <c r="C22" s="221" t="s">
        <v>20</v>
      </c>
      <c r="D22" s="222"/>
      <c r="E22" s="119">
        <f>'[3]RFX Return Data'!Q9</f>
        <v>4.2740999999999998</v>
      </c>
      <c r="F22" s="119">
        <f>'[3]RFX Return Data'!R9</f>
        <v>0.60368980135575034</v>
      </c>
      <c r="G22" s="116">
        <f>'[3]RFX Return Data'!S9</f>
        <v>0.48114940602419665</v>
      </c>
      <c r="H22" s="37"/>
      <c r="I22" s="37"/>
      <c r="J22" s="18"/>
      <c r="L22" s="1"/>
      <c r="M22" s="124"/>
      <c r="N22" s="33" t="s">
        <v>64</v>
      </c>
      <c r="O22" s="139">
        <v>1.3</v>
      </c>
      <c r="P22" s="150" t="s">
        <v>58</v>
      </c>
      <c r="Q22" s="125"/>
    </row>
    <row r="23" spans="2:20" ht="14.45" customHeight="1">
      <c r="B23" s="15"/>
      <c r="C23" s="221" t="s">
        <v>48</v>
      </c>
      <c r="D23" s="222"/>
      <c r="E23" s="119">
        <f>H13/100</f>
        <v>0.14649999999999999</v>
      </c>
      <c r="F23" s="119">
        <f>H14/100</f>
        <v>3.958309402094029E-2</v>
      </c>
      <c r="G23" s="116">
        <f>H15/100</f>
        <v>3.2813306965731703E-2</v>
      </c>
      <c r="H23" s="37"/>
      <c r="I23" s="37"/>
      <c r="J23" s="18"/>
      <c r="L23" s="1"/>
      <c r="M23" s="124"/>
      <c r="N23" s="106" t="s">
        <v>65</v>
      </c>
      <c r="O23" s="140">
        <v>7.8700000000000006E-2</v>
      </c>
      <c r="Q23" s="125"/>
    </row>
    <row r="24" spans="2:20" ht="14.45" customHeight="1">
      <c r="B24" s="15"/>
      <c r="C24" s="214" t="s">
        <v>47</v>
      </c>
      <c r="D24" s="215"/>
      <c r="E24" s="119">
        <f>'[3]RFX Return Data'!Q7</f>
        <v>7.485543418135511E-2</v>
      </c>
      <c r="F24" s="119">
        <f>'[3]RFX Return Data'!R7</f>
        <v>3.0090790420081101E-2</v>
      </c>
      <c r="G24" s="116">
        <f>'[3]RFX Return Data'!S7</f>
        <v>2.1262784931136505E-2</v>
      </c>
      <c r="H24" s="37"/>
      <c r="I24" s="37"/>
      <c r="J24" s="18"/>
      <c r="L24" s="1"/>
      <c r="M24" s="124"/>
      <c r="N24" s="106" t="s">
        <v>66</v>
      </c>
      <c r="O24" s="135">
        <v>19.71</v>
      </c>
      <c r="Q24" s="125"/>
    </row>
    <row r="25" spans="2:20" ht="14.45" customHeight="1" thickBot="1">
      <c r="B25" s="15"/>
      <c r="C25" s="214" t="s">
        <v>49</v>
      </c>
      <c r="D25" s="215"/>
      <c r="E25" s="120">
        <f>'[3]RFX Return Data'!Q14</f>
        <v>1.954057045564056</v>
      </c>
      <c r="F25" s="120">
        <f>'[3]RFX Return Data'!R14</f>
        <v>1.3095732438667553</v>
      </c>
      <c r="G25" s="117">
        <f>'[3]RFX Return Data'!S14</f>
        <v>1.5349027454037876</v>
      </c>
      <c r="H25" s="37"/>
      <c r="I25" s="37"/>
      <c r="J25" s="18"/>
      <c r="L25" s="1"/>
      <c r="M25" s="124"/>
      <c r="N25" s="212" t="s">
        <v>67</v>
      </c>
      <c r="O25" s="136">
        <v>44285</v>
      </c>
      <c r="Q25" s="125"/>
    </row>
    <row r="26" spans="2:20" ht="14.45" customHeight="1">
      <c r="B26" s="15"/>
      <c r="C26" s="214" t="s">
        <v>52</v>
      </c>
      <c r="D26" s="215"/>
      <c r="E26" s="119">
        <f>'[3]RFX Return Data'!Q11</f>
        <v>0.13815608037601285</v>
      </c>
      <c r="F26" s="119" t="s">
        <v>55</v>
      </c>
      <c r="G26" s="116">
        <f>'[3]RFX Return Data'!S11</f>
        <v>8.1559552678082924E-3</v>
      </c>
      <c r="H26" s="37"/>
      <c r="I26" s="37"/>
      <c r="J26" s="18"/>
      <c r="L26" s="1"/>
      <c r="M26" s="124"/>
      <c r="Q26" s="125"/>
    </row>
    <row r="27" spans="2:20" ht="14.45" customHeight="1">
      <c r="B27" s="15"/>
      <c r="C27" s="214" t="s">
        <v>53</v>
      </c>
      <c r="D27" s="215"/>
      <c r="E27" s="120">
        <f>'[3]RFX Return Data'!Q8</f>
        <v>0.20595058674193675</v>
      </c>
      <c r="F27" s="120" t="s">
        <v>55</v>
      </c>
      <c r="G27" s="117">
        <f>'[3]RFX Return Data'!S8</f>
        <v>0.62123263688389463</v>
      </c>
      <c r="H27" s="37"/>
      <c r="I27" s="37"/>
      <c r="J27" s="18"/>
      <c r="L27" s="1"/>
      <c r="M27" s="124"/>
      <c r="Q27" s="125"/>
    </row>
    <row r="28" spans="2:20" ht="14.45" customHeight="1">
      <c r="B28" s="15"/>
      <c r="C28" s="214" t="s">
        <v>54</v>
      </c>
      <c r="D28" s="215"/>
      <c r="E28" s="120">
        <f>'[3]RFX Return Data'!Q13</f>
        <v>8.3360085090415481E-2</v>
      </c>
      <c r="F28" s="120" t="s">
        <v>55</v>
      </c>
      <c r="G28" s="117">
        <f>'[3]RFX Return Data'!S13</f>
        <v>0.85644907557731764</v>
      </c>
      <c r="H28" s="37"/>
      <c r="I28" s="37"/>
      <c r="J28" s="18"/>
      <c r="L28" s="1"/>
      <c r="M28" s="124"/>
      <c r="Q28" s="138"/>
    </row>
    <row r="29" spans="2:20" ht="14.45" customHeight="1">
      <c r="B29" s="15"/>
      <c r="C29" s="214" t="s">
        <v>50</v>
      </c>
      <c r="D29" s="215"/>
      <c r="E29" s="121">
        <f>'[3]RFX Return Data'!Q16</f>
        <v>0.85616438356164382</v>
      </c>
      <c r="F29" s="121">
        <f>'[3]RFX Return Data'!R16</f>
        <v>0.65068493150684936</v>
      </c>
      <c r="G29" s="122">
        <f>'[3]RFX Return Data'!S16</f>
        <v>0.70547945205479456</v>
      </c>
      <c r="H29" s="37"/>
      <c r="I29" s="37"/>
      <c r="J29" s="18"/>
      <c r="L29" s="1"/>
      <c r="M29" s="124"/>
      <c r="Q29" s="125"/>
    </row>
    <row r="30" spans="2:20" ht="14.45" customHeight="1" thickBot="1">
      <c r="B30" s="15"/>
      <c r="C30" s="219" t="s">
        <v>51</v>
      </c>
      <c r="D30" s="220"/>
      <c r="E30" s="118">
        <f>'[3]RFX Return Data'!Q17</f>
        <v>-9.7561913551761262E-2</v>
      </c>
      <c r="F30" s="118">
        <f>'[3]RFX Return Data'!R17</f>
        <v>-3.6662044948892539E-2</v>
      </c>
      <c r="G30" s="123">
        <f>'[3]RFX Return Data'!S17</f>
        <v>-2.8466628612502848E-2</v>
      </c>
      <c r="J30" s="18"/>
      <c r="L30" s="1"/>
      <c r="M30" s="124"/>
      <c r="Q30" s="125"/>
    </row>
    <row r="31" spans="2:20" ht="14.45" customHeight="1" thickBot="1">
      <c r="B31" s="28"/>
      <c r="C31" s="29"/>
      <c r="D31" s="30"/>
      <c r="E31" s="30"/>
      <c r="F31" s="30"/>
      <c r="G31" s="30"/>
      <c r="H31" s="31"/>
      <c r="I31" s="31"/>
      <c r="J31" s="32"/>
      <c r="L31" s="1"/>
      <c r="M31" s="126"/>
      <c r="N31" s="127"/>
      <c r="O31" s="127"/>
      <c r="P31" s="127"/>
      <c r="Q31" s="128"/>
    </row>
    <row r="32" spans="2:20" s="4" customFormat="1" ht="14.45" customHeight="1">
      <c r="C32" s="8"/>
      <c r="D32" s="7"/>
      <c r="E32" s="7"/>
      <c r="F32" s="7"/>
      <c r="G32" s="5"/>
      <c r="H32" s="5"/>
      <c r="I32" s="5"/>
      <c r="K32" s="9"/>
      <c r="L32" s="1"/>
      <c r="M32" s="1"/>
      <c r="N32" s="1"/>
      <c r="O32" s="1"/>
      <c r="P32" s="1"/>
      <c r="Q32" s="1"/>
      <c r="R32" s="1"/>
      <c r="S32" s="1"/>
      <c r="T32" s="1"/>
    </row>
    <row r="33" spans="3:13" ht="14.45" customHeight="1">
      <c r="C33" s="8"/>
      <c r="D33" s="7"/>
      <c r="E33" s="7"/>
      <c r="F33" s="7"/>
      <c r="K33" s="9"/>
      <c r="L33" s="1"/>
    </row>
    <row r="34" spans="3:13" ht="14.45" customHeight="1">
      <c r="C34" s="8"/>
      <c r="D34" s="7"/>
      <c r="E34" s="7"/>
      <c r="F34" s="7"/>
      <c r="L34" s="4"/>
    </row>
    <row r="35" spans="3:13" ht="14.45" customHeight="1">
      <c r="C35" s="8"/>
      <c r="D35" s="7"/>
      <c r="E35" s="7"/>
      <c r="F35" s="7"/>
      <c r="L35" s="1"/>
    </row>
    <row r="36" spans="3:13" ht="14.45" customHeight="1">
      <c r="C36" s="8"/>
      <c r="D36" s="7"/>
      <c r="E36" s="7"/>
      <c r="F36" s="7"/>
      <c r="L36" s="1"/>
    </row>
    <row r="37" spans="3:13">
      <c r="C37" s="8"/>
      <c r="D37" s="7"/>
      <c r="E37" s="7"/>
      <c r="F37" s="7"/>
      <c r="L37" s="27"/>
    </row>
    <row r="38" spans="3:13">
      <c r="C38" s="8"/>
      <c r="D38" s="7"/>
      <c r="E38" s="7"/>
      <c r="F38" s="7"/>
      <c r="L38" s="27"/>
    </row>
    <row r="39" spans="3:13">
      <c r="C39" s="8"/>
      <c r="D39" s="7"/>
      <c r="E39" s="7"/>
      <c r="F39" s="7"/>
      <c r="L39" s="1"/>
    </row>
    <row r="40" spans="3:13">
      <c r="C40" s="6"/>
    </row>
    <row r="41" spans="3:13">
      <c r="C41" s="6"/>
      <c r="M41" s="4"/>
    </row>
    <row r="42" spans="3:13">
      <c r="C42" s="6"/>
    </row>
    <row r="43" spans="3:13">
      <c r="C43" s="6"/>
    </row>
  </sheetData>
  <mergeCells count="10">
    <mergeCell ref="C30:D30"/>
    <mergeCell ref="C23:D23"/>
    <mergeCell ref="M2:Q2"/>
    <mergeCell ref="B2:J2"/>
    <mergeCell ref="C4:C5"/>
    <mergeCell ref="D4:D5"/>
    <mergeCell ref="C6:C10"/>
    <mergeCell ref="C19:I20"/>
    <mergeCell ref="C21:D21"/>
    <mergeCell ref="C22:D22"/>
  </mergeCells>
  <conditionalFormatting sqref="E6:G11">
    <cfRule type="cellIs" dxfId="17" priority="18" operator="equal">
      <formula>0</formula>
    </cfRule>
  </conditionalFormatting>
  <conditionalFormatting sqref="E6:G11">
    <cfRule type="containsErrors" dxfId="16" priority="17">
      <formula>ISERROR(E6)</formula>
    </cfRule>
  </conditionalFormatting>
  <conditionalFormatting sqref="E21:E30 G21 F22:G30 D13:H15 H21:I29 E16:E17 D18:H18">
    <cfRule type="cellIs" dxfId="15" priority="15" operator="equal">
      <formula>0</formula>
    </cfRule>
    <cfRule type="containsErrors" dxfId="14" priority="16">
      <formula>ISERROR(D13)</formula>
    </cfRule>
  </conditionalFormatting>
  <conditionalFormatting sqref="F16:G17">
    <cfRule type="cellIs" dxfId="13" priority="13" operator="equal">
      <formula>0</formula>
    </cfRule>
    <cfRule type="containsErrors" dxfId="12" priority="14">
      <formula>ISERROR(F16)</formula>
    </cfRule>
  </conditionalFormatting>
  <conditionalFormatting sqref="D16">
    <cfRule type="cellIs" dxfId="11" priority="11" operator="equal">
      <formula>0</formula>
    </cfRule>
    <cfRule type="containsErrors" dxfId="10" priority="12">
      <formula>ISERROR(D16)</formula>
    </cfRule>
  </conditionalFormatting>
  <conditionalFormatting sqref="D17">
    <cfRule type="cellIs" dxfId="9" priority="9" operator="equal">
      <formula>0</formula>
    </cfRule>
    <cfRule type="containsErrors" dxfId="8" priority="10">
      <formula>ISERROR(D17)</formula>
    </cfRule>
  </conditionalFormatting>
  <conditionalFormatting sqref="E18:G18">
    <cfRule type="cellIs" dxfId="7" priority="7" operator="equal">
      <formula>0</formula>
    </cfRule>
    <cfRule type="containsErrors" dxfId="6" priority="8">
      <formula>ISERROR(E18)</formula>
    </cfRule>
  </conditionalFormatting>
  <conditionalFormatting sqref="H16">
    <cfRule type="cellIs" dxfId="5" priority="5" operator="equal">
      <formula>0</formula>
    </cfRule>
    <cfRule type="containsErrors" dxfId="4" priority="6">
      <formula>ISERROR(H16)</formula>
    </cfRule>
  </conditionalFormatting>
  <conditionalFormatting sqref="H17">
    <cfRule type="cellIs" dxfId="3" priority="3" operator="equal">
      <formula>0</formula>
    </cfRule>
    <cfRule type="containsErrors" dxfId="2" priority="4">
      <formula>ISERROR(H17)</formula>
    </cfRule>
  </conditionalFormatting>
  <conditionalFormatting sqref="F21">
    <cfRule type="cellIs" dxfId="1" priority="1" operator="equal">
      <formula>0</formula>
    </cfRule>
    <cfRule type="containsErrors" dxfId="0" priority="2">
      <formula>ISERROR(F21)</formula>
    </cfRule>
  </conditionalFormatting>
  <pageMargins left="0.7" right="0.7" top="0.75" bottom="0.75" header="0.3" footer="0.3"/>
  <pageSetup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A5A30-3C68-424F-B2C5-E6D71BC40BFE}">
  <dimension ref="A1:C18"/>
  <sheetViews>
    <sheetView workbookViewId="0">
      <selection activeCell="F13" sqref="F13"/>
    </sheetView>
  </sheetViews>
  <sheetFormatPr defaultRowHeight="15"/>
  <cols>
    <col min="1" max="1" width="10.7109375" bestFit="1" customWidth="1"/>
  </cols>
  <sheetData>
    <row r="1" spans="1:3">
      <c r="B1" t="s">
        <v>81</v>
      </c>
      <c r="C1" t="s">
        <v>82</v>
      </c>
    </row>
    <row r="2" spans="1:3">
      <c r="A2" s="94">
        <v>43663</v>
      </c>
      <c r="C2">
        <f>10000*(1-0.0475)</f>
        <v>9525</v>
      </c>
    </row>
    <row r="3" spans="1:3">
      <c r="A3" s="94">
        <v>43677</v>
      </c>
      <c r="B3" s="156">
        <v>-1E-3</v>
      </c>
      <c r="C3">
        <f>C2*(1+B3)</f>
        <v>9515.4750000000004</v>
      </c>
    </row>
    <row r="4" spans="1:3">
      <c r="A4" s="94">
        <f>EOMONTH(A3,1)</f>
        <v>43708</v>
      </c>
      <c r="B4" s="156">
        <v>2.2171111249249531E-3</v>
      </c>
      <c r="C4">
        <f t="shared" ref="C4:C17" si="0">C3*(1+B4)</f>
        <v>9536.5718654814464</v>
      </c>
    </row>
    <row r="5" spans="1:3">
      <c r="A5" s="94">
        <f t="shared" ref="A5:A17" si="1">EOMONTH(A4,1)</f>
        <v>43738</v>
      </c>
      <c r="B5" s="156">
        <v>-3.7214687396625035E-4</v>
      </c>
      <c r="C5">
        <f t="shared" si="0"/>
        <v>9533.0228600733535</v>
      </c>
    </row>
    <row r="6" spans="1:3">
      <c r="A6" s="94">
        <f t="shared" si="1"/>
        <v>43769</v>
      </c>
      <c r="B6" s="156">
        <v>7.4250258531540769E-3</v>
      </c>
      <c r="C6">
        <f t="shared" si="0"/>
        <v>9603.8058012681067</v>
      </c>
    </row>
    <row r="7" spans="1:3">
      <c r="A7" s="94">
        <f t="shared" si="1"/>
        <v>43799</v>
      </c>
      <c r="B7" s="156">
        <v>4.7219199737214002E-3</v>
      </c>
      <c r="C7">
        <f t="shared" si="0"/>
        <v>9649.1542037048566</v>
      </c>
    </row>
    <row r="8" spans="1:3">
      <c r="A8" s="94">
        <f t="shared" si="1"/>
        <v>43830</v>
      </c>
      <c r="B8" s="156">
        <v>4.3523570158769953E-3</v>
      </c>
      <c r="C8">
        <f t="shared" si="0"/>
        <v>9691.1507677006302</v>
      </c>
    </row>
    <row r="9" spans="1:3">
      <c r="A9" s="94">
        <f t="shared" si="1"/>
        <v>43861</v>
      </c>
      <c r="B9" s="156">
        <v>2.6041666666666741E-2</v>
      </c>
      <c r="C9">
        <f t="shared" si="0"/>
        <v>9943.5244856095014</v>
      </c>
    </row>
    <row r="10" spans="1:3">
      <c r="A10" s="94">
        <f t="shared" si="1"/>
        <v>43890</v>
      </c>
      <c r="B10" s="156">
        <v>4.0252220812182493E-3</v>
      </c>
      <c r="C10">
        <f t="shared" si="0"/>
        <v>9983.5493799341111</v>
      </c>
    </row>
    <row r="11" spans="1:3">
      <c r="A11" s="94">
        <f t="shared" si="1"/>
        <v>43921</v>
      </c>
      <c r="B11" s="156">
        <v>-9.7797965833909317E-2</v>
      </c>
      <c r="C11">
        <f t="shared" si="0"/>
        <v>9007.1785587741688</v>
      </c>
    </row>
    <row r="12" spans="1:3">
      <c r="A12" s="94">
        <f t="shared" si="1"/>
        <v>43951</v>
      </c>
      <c r="B12" s="156">
        <v>2.7931615699494428E-2</v>
      </c>
      <c r="C12">
        <f t="shared" si="0"/>
        <v>9258.7636088145755</v>
      </c>
    </row>
    <row r="13" spans="1:3">
      <c r="A13" s="94">
        <f t="shared" si="1"/>
        <v>43982</v>
      </c>
      <c r="B13" s="156">
        <v>2.5809748929917609E-2</v>
      </c>
      <c r="C13">
        <f t="shared" si="0"/>
        <v>9497.7299729595379</v>
      </c>
    </row>
    <row r="14" spans="1:3">
      <c r="A14" s="94">
        <f t="shared" si="1"/>
        <v>44012</v>
      </c>
      <c r="B14" s="156">
        <v>1.2850055012351813E-2</v>
      </c>
      <c r="C14">
        <f t="shared" si="0"/>
        <v>9619.7763256045309</v>
      </c>
    </row>
    <row r="15" spans="1:3">
      <c r="A15" s="94">
        <f t="shared" si="1"/>
        <v>44043</v>
      </c>
      <c r="B15" s="156">
        <v>9.633121541299472E-3</v>
      </c>
      <c r="C15">
        <f t="shared" si="0"/>
        <v>9712.4448001491946</v>
      </c>
    </row>
    <row r="16" spans="1:3">
      <c r="A16" s="94">
        <f t="shared" si="1"/>
        <v>44074</v>
      </c>
      <c r="B16" s="156">
        <v>2.9841656516442772E-3</v>
      </c>
      <c r="C16">
        <f t="shared" si="0"/>
        <v>9741.4283443152908</v>
      </c>
    </row>
    <row r="17" spans="1:3">
      <c r="A17" s="94">
        <f t="shared" si="1"/>
        <v>44104</v>
      </c>
      <c r="B17" s="156">
        <v>4.5135304713908031E-3</v>
      </c>
      <c r="C17">
        <f t="shared" si="0"/>
        <v>9785.3965779822283</v>
      </c>
    </row>
    <row r="18" spans="1:3">
      <c r="C18" s="156">
        <f>C17/10000-1</f>
        <v>-2.1460342201777172E-2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E3DF4-95AD-42CD-AB80-4EA9AB073AC0}">
  <dimension ref="A1:N169"/>
  <sheetViews>
    <sheetView workbookViewId="0"/>
  </sheetViews>
  <sheetFormatPr defaultColWidth="9.140625" defaultRowHeight="16.5"/>
  <cols>
    <col min="1" max="1" width="19" style="165" bestFit="1" customWidth="1"/>
    <col min="2" max="2" width="7" style="166" bestFit="1" customWidth="1"/>
    <col min="3" max="3" width="7.140625" style="166" customWidth="1"/>
    <col min="4" max="6" width="7.140625" style="209" customWidth="1"/>
    <col min="7" max="7" width="7.5703125" style="166" bestFit="1" customWidth="1"/>
    <col min="8" max="16384" width="9.140625" style="166"/>
  </cols>
  <sheetData>
    <row r="1" spans="1:14" ht="17.25" thickBot="1">
      <c r="B1" s="238" t="s">
        <v>84</v>
      </c>
      <c r="C1" s="238"/>
      <c r="D1" s="238"/>
      <c r="E1" s="238"/>
      <c r="F1" s="238"/>
      <c r="G1" s="238"/>
      <c r="I1" s="193"/>
      <c r="J1" s="194"/>
      <c r="K1" s="195"/>
      <c r="L1" s="195"/>
      <c r="M1" s="195" t="s">
        <v>38</v>
      </c>
      <c r="N1" s="196" t="s">
        <v>46</v>
      </c>
    </row>
    <row r="2" spans="1:14" ht="17.25" thickBot="1">
      <c r="B2" s="167"/>
      <c r="C2" s="167"/>
      <c r="D2" s="239" t="s">
        <v>85</v>
      </c>
      <c r="E2" s="239"/>
      <c r="F2" s="239"/>
      <c r="G2" s="239"/>
      <c r="I2" s="243" t="s">
        <v>90</v>
      </c>
      <c r="J2" s="244"/>
      <c r="K2" s="244"/>
      <c r="L2" s="244"/>
      <c r="M2" s="197">
        <f>COUNTA(D17:D148)</f>
        <v>132</v>
      </c>
      <c r="N2" s="198">
        <f>COUNTA(E17:E148)</f>
        <v>132</v>
      </c>
    </row>
    <row r="3" spans="1:14" s="171" customFormat="1">
      <c r="A3" s="168" t="s">
        <v>86</v>
      </c>
      <c r="B3" s="169" t="s">
        <v>38</v>
      </c>
      <c r="C3" s="170" t="s">
        <v>46</v>
      </c>
      <c r="D3" s="169" t="s">
        <v>38</v>
      </c>
      <c r="E3" s="170" t="s">
        <v>46</v>
      </c>
      <c r="F3" s="169" t="s">
        <v>38</v>
      </c>
      <c r="G3" s="170" t="s">
        <v>46</v>
      </c>
      <c r="I3" s="236" t="s">
        <v>91</v>
      </c>
      <c r="J3" s="237"/>
      <c r="K3" s="237"/>
      <c r="L3" s="237"/>
      <c r="M3" s="199">
        <f>AVERAGE(F17:F148)</f>
        <v>0.14907329004219463</v>
      </c>
      <c r="N3" s="200">
        <f>AVERAGE(G17:G148)</f>
        <v>4.251247409031364E-2</v>
      </c>
    </row>
    <row r="4" spans="1:14" s="175" customFormat="1" ht="19.5" customHeight="1">
      <c r="A4" s="172" t="s">
        <v>87</v>
      </c>
      <c r="B4" s="173"/>
      <c r="C4" s="174"/>
      <c r="D4" s="240" t="s">
        <v>88</v>
      </c>
      <c r="E4" s="241"/>
      <c r="F4" s="240" t="s">
        <v>89</v>
      </c>
      <c r="G4" s="242"/>
      <c r="I4" s="236" t="s">
        <v>92</v>
      </c>
      <c r="J4" s="237"/>
      <c r="K4" s="237"/>
      <c r="L4" s="237"/>
      <c r="M4" s="199">
        <f>MAX(F17:F148)</f>
        <v>0.62325187515122171</v>
      </c>
      <c r="N4" s="200">
        <f>MAX(G17:G148)</f>
        <v>0.11682808131040945</v>
      </c>
    </row>
    <row r="5" spans="1:14" s="183" customFormat="1" ht="19.5" customHeight="1">
      <c r="A5" s="176">
        <v>39845</v>
      </c>
      <c r="B5" s="177">
        <v>10000</v>
      </c>
      <c r="C5" s="178">
        <v>1441.27</v>
      </c>
      <c r="D5" s="179"/>
      <c r="E5" s="180"/>
      <c r="F5" s="181"/>
      <c r="G5" s="182"/>
      <c r="I5" s="236" t="s">
        <v>93</v>
      </c>
      <c r="J5" s="237"/>
      <c r="K5" s="237"/>
      <c r="L5" s="237"/>
      <c r="M5" s="199">
        <f>MIN(F17:F148)</f>
        <v>-1.1947981338128799E-2</v>
      </c>
      <c r="N5" s="200">
        <f>MIN(G17:G148)</f>
        <v>-2.4701299266578158E-2</v>
      </c>
    </row>
    <row r="6" spans="1:14">
      <c r="A6" s="176">
        <v>39872</v>
      </c>
      <c r="B6" s="184">
        <v>9859.1061037513919</v>
      </c>
      <c r="C6" s="185">
        <v>1435.83</v>
      </c>
      <c r="D6" s="186"/>
      <c r="E6" s="187"/>
      <c r="F6" s="188"/>
      <c r="G6" s="189"/>
      <c r="I6" s="236" t="s">
        <v>94</v>
      </c>
      <c r="J6" s="237"/>
      <c r="K6" s="237"/>
      <c r="L6" s="237"/>
      <c r="M6" s="199">
        <f>STDEV(F17:F148)</f>
        <v>0.13723985287097112</v>
      </c>
      <c r="N6" s="200">
        <f>STDEV(G17:G148)</f>
        <v>3.5604662775882548E-2</v>
      </c>
    </row>
    <row r="7" spans="1:14">
      <c r="A7" s="176">
        <v>39903</v>
      </c>
      <c r="B7" s="184">
        <v>9732.0787421072164</v>
      </c>
      <c r="C7" s="185">
        <v>1455.79</v>
      </c>
      <c r="D7" s="186"/>
      <c r="E7" s="187"/>
      <c r="F7" s="188"/>
      <c r="G7" s="189"/>
      <c r="I7" s="236" t="s">
        <v>95</v>
      </c>
      <c r="J7" s="237"/>
      <c r="K7" s="237"/>
      <c r="L7" s="237"/>
      <c r="M7" s="201">
        <f>(COUNTIF(F17:F148,"&gt;0"))/M2</f>
        <v>0.98484848484848486</v>
      </c>
      <c r="N7" s="202">
        <f>(COUNTIF(G17:G148,"&gt;0"))/N2</f>
        <v>0.84848484848484851</v>
      </c>
    </row>
    <row r="8" spans="1:14">
      <c r="A8" s="176">
        <v>39933</v>
      </c>
      <c r="B8" s="184">
        <v>10233.997771449795</v>
      </c>
      <c r="C8" s="185">
        <v>1462.75</v>
      </c>
      <c r="D8" s="186"/>
      <c r="E8" s="187"/>
      <c r="F8" s="188"/>
      <c r="G8" s="189"/>
      <c r="I8" s="236" t="s">
        <v>96</v>
      </c>
      <c r="J8" s="237"/>
      <c r="K8" s="237"/>
      <c r="L8" s="237"/>
      <c r="M8" s="199">
        <f>AVERAGEIF(F17:F148,"&gt;0")</f>
        <v>0.15149104598730659</v>
      </c>
      <c r="N8" s="200">
        <f>AVERAGEIF(G17:G148,"&gt;0")</f>
        <v>5.1921694626542246E-2</v>
      </c>
    </row>
    <row r="9" spans="1:14">
      <c r="A9" s="176">
        <v>39964</v>
      </c>
      <c r="B9" s="184">
        <v>10779.249721431224</v>
      </c>
      <c r="C9" s="185">
        <v>1473.36</v>
      </c>
      <c r="D9" s="186"/>
      <c r="E9" s="187"/>
      <c r="F9" s="188"/>
      <c r="G9" s="189"/>
      <c r="I9" s="236" t="s">
        <v>97</v>
      </c>
      <c r="J9" s="237"/>
      <c r="K9" s="237"/>
      <c r="L9" s="237"/>
      <c r="M9" s="201">
        <f>1-M7</f>
        <v>1.5151515151515138E-2</v>
      </c>
      <c r="N9" s="202">
        <f>1-N7</f>
        <v>0.15151515151515149</v>
      </c>
    </row>
    <row r="10" spans="1:14" ht="17.25" thickBot="1">
      <c r="A10" s="176">
        <v>39994</v>
      </c>
      <c r="B10" s="184">
        <v>11463.909867525072</v>
      </c>
      <c r="C10" s="185">
        <v>1481.74</v>
      </c>
      <c r="D10" s="186"/>
      <c r="E10" s="187"/>
      <c r="F10" s="188"/>
      <c r="G10" s="189"/>
      <c r="I10" s="245" t="s">
        <v>98</v>
      </c>
      <c r="J10" s="246"/>
      <c r="K10" s="246"/>
      <c r="L10" s="246"/>
      <c r="M10" s="204">
        <f>AVERAGEIF(F17:F148,"&lt;0")</f>
        <v>-8.0808463900841621E-3</v>
      </c>
      <c r="N10" s="205">
        <f>AVERAGEIF(G17:G148,"&lt;0")</f>
        <v>-1.0179160912566742E-2</v>
      </c>
    </row>
    <row r="11" spans="1:14">
      <c r="A11" s="176">
        <v>40025</v>
      </c>
      <c r="B11" s="184">
        <v>12074.780240188191</v>
      </c>
      <c r="C11" s="185">
        <v>1505.64</v>
      </c>
      <c r="D11" s="186"/>
      <c r="E11" s="187"/>
      <c r="F11" s="188"/>
      <c r="G11" s="189"/>
      <c r="I11" s="207" t="s">
        <v>99</v>
      </c>
      <c r="J11" s="207"/>
      <c r="K11" s="208"/>
      <c r="L11" s="208"/>
      <c r="M11" s="208"/>
      <c r="N11" s="207"/>
    </row>
    <row r="12" spans="1:14" ht="17.25" thickBot="1">
      <c r="A12" s="176">
        <v>40056</v>
      </c>
      <c r="B12" s="184">
        <v>12630.927324501672</v>
      </c>
      <c r="C12" s="185">
        <v>1521.23</v>
      </c>
      <c r="D12" s="186"/>
      <c r="E12" s="187"/>
      <c r="F12" s="188"/>
      <c r="G12" s="189"/>
      <c r="I12" s="193"/>
      <c r="J12" s="194"/>
      <c r="K12" s="195"/>
      <c r="L12" s="195"/>
      <c r="M12" s="195" t="s">
        <v>38</v>
      </c>
      <c r="N12" s="196" t="s">
        <v>46</v>
      </c>
    </row>
    <row r="13" spans="1:14">
      <c r="A13" s="176">
        <v>40086</v>
      </c>
      <c r="B13" s="184">
        <v>13183.112541785316</v>
      </c>
      <c r="C13" s="185">
        <v>1537.21</v>
      </c>
      <c r="D13" s="186"/>
      <c r="E13" s="187"/>
      <c r="F13" s="188"/>
      <c r="G13" s="189"/>
      <c r="I13" s="243" t="s">
        <v>90</v>
      </c>
      <c r="J13" s="244"/>
      <c r="K13" s="244"/>
      <c r="L13" s="244"/>
      <c r="M13" s="197">
        <f>COUNTA(D40:D148)</f>
        <v>109</v>
      </c>
      <c r="N13" s="198">
        <f>COUNTA(E40:E148)</f>
        <v>109</v>
      </c>
    </row>
    <row r="14" spans="1:14">
      <c r="A14" s="176">
        <v>40117</v>
      </c>
      <c r="B14" s="184">
        <v>13969.790763897487</v>
      </c>
      <c r="C14" s="185">
        <v>1544.8</v>
      </c>
      <c r="D14" s="186"/>
      <c r="E14" s="187"/>
      <c r="F14" s="188"/>
      <c r="G14" s="189"/>
      <c r="I14" s="236" t="s">
        <v>91</v>
      </c>
      <c r="J14" s="237"/>
      <c r="K14" s="237"/>
      <c r="L14" s="237"/>
      <c r="M14" s="199">
        <f>AVERAGE(F40:F148)</f>
        <v>0.11607016375361029</v>
      </c>
      <c r="N14" s="200">
        <f>AVERAGE(G40:G148)</f>
        <v>3.7390227024323375E-2</v>
      </c>
    </row>
    <row r="15" spans="1:14">
      <c r="A15" s="176">
        <v>40147</v>
      </c>
      <c r="B15" s="184">
        <v>13846.477652593783</v>
      </c>
      <c r="C15" s="185">
        <v>1564.8</v>
      </c>
      <c r="D15" s="186"/>
      <c r="E15" s="187"/>
      <c r="F15" s="188"/>
      <c r="G15" s="189"/>
      <c r="I15" s="236" t="s">
        <v>92</v>
      </c>
      <c r="J15" s="237"/>
      <c r="K15" s="237"/>
      <c r="L15" s="237"/>
      <c r="M15" s="199">
        <f>MAX(F40:F148)</f>
        <v>0.43096641096475108</v>
      </c>
      <c r="N15" s="200">
        <f>MAX(G40:G148)</f>
        <v>0.11682808131040945</v>
      </c>
    </row>
    <row r="16" spans="1:14">
      <c r="A16" s="176">
        <v>40178</v>
      </c>
      <c r="B16" s="184">
        <v>14702.983781106846</v>
      </c>
      <c r="C16" s="185">
        <v>1540.34</v>
      </c>
      <c r="D16" s="186"/>
      <c r="E16" s="187"/>
      <c r="F16" s="188"/>
      <c r="G16" s="189"/>
      <c r="I16" s="236" t="s">
        <v>93</v>
      </c>
      <c r="J16" s="237"/>
      <c r="K16" s="237"/>
      <c r="L16" s="237"/>
      <c r="M16" s="199">
        <f>MIN(F40:F148)</f>
        <v>-1.1947981338128799E-2</v>
      </c>
      <c r="N16" s="200">
        <f>MIN(G40:G148)</f>
        <v>-2.4701299266578158E-2</v>
      </c>
    </row>
    <row r="17" spans="1:14">
      <c r="A17" s="176">
        <v>40209</v>
      </c>
      <c r="B17" s="184">
        <v>15369.320292187693</v>
      </c>
      <c r="C17" s="185">
        <v>1563.87</v>
      </c>
      <c r="D17" s="186">
        <f>B17/B5-1</f>
        <v>0.53693202921876937</v>
      </c>
      <c r="E17" s="187">
        <f>C17/C5-1</f>
        <v>8.5063867283714956E-2</v>
      </c>
      <c r="F17" s="188">
        <f>D17</f>
        <v>0.53693202921876937</v>
      </c>
      <c r="G17" s="190">
        <f>E17</f>
        <v>8.5063867283714956E-2</v>
      </c>
      <c r="I17" s="236" t="s">
        <v>94</v>
      </c>
      <c r="J17" s="237"/>
      <c r="K17" s="237"/>
      <c r="L17" s="237"/>
      <c r="M17" s="199">
        <f>STDEV(F40:F148)</f>
        <v>0.10095139580262302</v>
      </c>
      <c r="N17" s="200">
        <f>STDEV(G40:G148)</f>
        <v>3.6288473582075487E-2</v>
      </c>
    </row>
    <row r="18" spans="1:14">
      <c r="A18" s="176">
        <v>40237</v>
      </c>
      <c r="B18" s="184">
        <v>15493.623870248854</v>
      </c>
      <c r="C18" s="185">
        <v>1569.71</v>
      </c>
      <c r="D18" s="186">
        <f t="shared" ref="D18:E33" si="0">B18/B6-1</f>
        <v>0.57150391802290534</v>
      </c>
      <c r="E18" s="187">
        <f t="shared" si="0"/>
        <v>9.3242236197878636E-2</v>
      </c>
      <c r="F18" s="188">
        <f t="shared" ref="F18:G81" si="1">D18</f>
        <v>0.57150391802290534</v>
      </c>
      <c r="G18" s="190">
        <f t="shared" si="1"/>
        <v>9.3242236197878636E-2</v>
      </c>
      <c r="I18" s="236" t="s">
        <v>95</v>
      </c>
      <c r="J18" s="237"/>
      <c r="K18" s="237"/>
      <c r="L18" s="237"/>
      <c r="M18" s="201">
        <f>(COUNTIF(F40:F148,"&gt;0"))/M13</f>
        <v>0.98165137614678899</v>
      </c>
      <c r="N18" s="202">
        <f>(COUNTIF(G40:G148,"&gt;0"))/N13</f>
        <v>0.8165137614678899</v>
      </c>
    </row>
    <row r="19" spans="1:14">
      <c r="A19" s="176">
        <v>40268</v>
      </c>
      <c r="B19" s="184">
        <v>15694.688622013122</v>
      </c>
      <c r="C19" s="185">
        <v>1567.78</v>
      </c>
      <c r="D19" s="186">
        <f t="shared" si="0"/>
        <v>0.61267587715950445</v>
      </c>
      <c r="E19" s="187">
        <f t="shared" si="0"/>
        <v>7.6927304075450342E-2</v>
      </c>
      <c r="F19" s="188">
        <f t="shared" si="1"/>
        <v>0.61267587715950445</v>
      </c>
      <c r="G19" s="190">
        <f t="shared" si="1"/>
        <v>7.6927304075450342E-2</v>
      </c>
      <c r="I19" s="236" t="s">
        <v>96</v>
      </c>
      <c r="J19" s="237"/>
      <c r="K19" s="237"/>
      <c r="L19" s="237"/>
      <c r="M19" s="199">
        <f>AVERAGEIF(F40:F148,"&gt;0")</f>
        <v>0.11839074338246437</v>
      </c>
      <c r="N19" s="200">
        <f>AVERAGEIF(G40:G148,"&gt;0")</f>
        <v>4.8079977122500922E-2</v>
      </c>
    </row>
    <row r="20" spans="1:14">
      <c r="A20" s="176">
        <v>40298</v>
      </c>
      <c r="B20" s="184">
        <v>16612.356072799303</v>
      </c>
      <c r="C20" s="185">
        <v>1584.1</v>
      </c>
      <c r="D20" s="186">
        <f t="shared" si="0"/>
        <v>0.62325187515122171</v>
      </c>
      <c r="E20" s="187">
        <f t="shared" si="0"/>
        <v>8.2960177747393615E-2</v>
      </c>
      <c r="F20" s="188">
        <f t="shared" si="1"/>
        <v>0.62325187515122171</v>
      </c>
      <c r="G20" s="190">
        <f t="shared" si="1"/>
        <v>8.2960177747393615E-2</v>
      </c>
      <c r="I20" s="236" t="s">
        <v>97</v>
      </c>
      <c r="J20" s="237"/>
      <c r="K20" s="237"/>
      <c r="L20" s="237"/>
      <c r="M20" s="201">
        <f>1-M18</f>
        <v>1.834862385321101E-2</v>
      </c>
      <c r="N20" s="202">
        <f>1-N18</f>
        <v>0.1834862385321101</v>
      </c>
    </row>
    <row r="21" spans="1:14" ht="17.25" thickBot="1">
      <c r="A21" s="176">
        <v>40329</v>
      </c>
      <c r="B21" s="184">
        <v>15743.716726507364</v>
      </c>
      <c r="C21" s="185">
        <v>1597.43</v>
      </c>
      <c r="D21" s="186">
        <f t="shared" si="0"/>
        <v>0.46055775062023319</v>
      </c>
      <c r="E21" s="187">
        <f t="shared" si="0"/>
        <v>8.4208883097138587E-2</v>
      </c>
      <c r="F21" s="188">
        <f t="shared" si="1"/>
        <v>0.46055775062023319</v>
      </c>
      <c r="G21" s="190">
        <f t="shared" si="1"/>
        <v>8.4208883097138587E-2</v>
      </c>
      <c r="I21" s="245" t="s">
        <v>98</v>
      </c>
      <c r="J21" s="246"/>
      <c r="K21" s="246"/>
      <c r="L21" s="246"/>
      <c r="M21" s="204">
        <f>AVERAGEIF(F40:F148,"&lt;0")</f>
        <v>-8.0808463900841621E-3</v>
      </c>
      <c r="N21" s="205">
        <f>AVERAGEIF(G40:G148,"&lt;0")</f>
        <v>-1.0179160912566742E-2</v>
      </c>
    </row>
    <row r="22" spans="1:14">
      <c r="A22" s="176">
        <v>40359</v>
      </c>
      <c r="B22" s="184">
        <v>16401.881886839168</v>
      </c>
      <c r="C22" s="185">
        <v>1622.48</v>
      </c>
      <c r="D22" s="186">
        <f t="shared" si="0"/>
        <v>0.43074065274207785</v>
      </c>
      <c r="E22" s="187">
        <f t="shared" si="0"/>
        <v>9.4982925479503821E-2</v>
      </c>
      <c r="F22" s="188">
        <f t="shared" si="1"/>
        <v>0.43074065274207785</v>
      </c>
      <c r="G22" s="190">
        <f t="shared" si="1"/>
        <v>9.4982925479503821E-2</v>
      </c>
    </row>
    <row r="23" spans="1:14">
      <c r="A23" s="176">
        <v>40390</v>
      </c>
      <c r="B23" s="184">
        <v>16700.259997523826</v>
      </c>
      <c r="C23" s="185">
        <v>1639.79</v>
      </c>
      <c r="D23" s="186">
        <f t="shared" si="0"/>
        <v>0.38306947748338849</v>
      </c>
      <c r="E23" s="187">
        <f t="shared" si="0"/>
        <v>8.9098323636460197E-2</v>
      </c>
      <c r="F23" s="188">
        <f t="shared" si="1"/>
        <v>0.38306947748338849</v>
      </c>
      <c r="G23" s="190">
        <f t="shared" si="1"/>
        <v>8.9098323636460197E-2</v>
      </c>
    </row>
    <row r="24" spans="1:14">
      <c r="A24" s="176">
        <v>40421</v>
      </c>
      <c r="B24" s="184">
        <v>17346.787173455483</v>
      </c>
      <c r="C24" s="185">
        <v>1660.89</v>
      </c>
      <c r="D24" s="186">
        <f t="shared" si="0"/>
        <v>0.37335816506567276</v>
      </c>
      <c r="E24" s="187">
        <f t="shared" si="0"/>
        <v>9.180728752391154E-2</v>
      </c>
      <c r="F24" s="188">
        <f t="shared" si="1"/>
        <v>0.37335816506567276</v>
      </c>
      <c r="G24" s="190">
        <f t="shared" si="1"/>
        <v>9.180728752391154E-2</v>
      </c>
    </row>
    <row r="25" spans="1:14">
      <c r="A25" s="176">
        <v>40451</v>
      </c>
      <c r="B25" s="184">
        <v>17748.669060294658</v>
      </c>
      <c r="C25" s="185">
        <v>1662.66</v>
      </c>
      <c r="D25" s="186">
        <f t="shared" si="0"/>
        <v>0.34631855747558182</v>
      </c>
      <c r="E25" s="187">
        <f t="shared" si="0"/>
        <v>8.1608888831064208E-2</v>
      </c>
      <c r="F25" s="188">
        <f t="shared" si="1"/>
        <v>0.34631855747558182</v>
      </c>
      <c r="G25" s="190">
        <f t="shared" si="1"/>
        <v>8.1608888831064208E-2</v>
      </c>
    </row>
    <row r="26" spans="1:14">
      <c r="A26" s="176">
        <v>40482</v>
      </c>
      <c r="B26" s="184">
        <v>17738.269159341333</v>
      </c>
      <c r="C26" s="185">
        <v>1668.58</v>
      </c>
      <c r="D26" s="186">
        <f t="shared" si="0"/>
        <v>0.26975911516032358</v>
      </c>
      <c r="E26" s="187">
        <f t="shared" si="0"/>
        <v>8.0126877265665364E-2</v>
      </c>
      <c r="F26" s="188">
        <f t="shared" si="1"/>
        <v>0.26975911516032358</v>
      </c>
      <c r="G26" s="190">
        <f t="shared" si="1"/>
        <v>8.0126877265665364E-2</v>
      </c>
    </row>
    <row r="27" spans="1:14">
      <c r="A27" s="176">
        <v>40512</v>
      </c>
      <c r="B27" s="184">
        <v>18240.931038752005</v>
      </c>
      <c r="C27" s="185">
        <v>1658.99</v>
      </c>
      <c r="D27" s="186">
        <f t="shared" si="0"/>
        <v>0.31736976698438779</v>
      </c>
      <c r="E27" s="187">
        <f t="shared" si="0"/>
        <v>6.0192995910020475E-2</v>
      </c>
      <c r="F27" s="188">
        <f t="shared" si="1"/>
        <v>0.31736976698438779</v>
      </c>
      <c r="G27" s="190">
        <f t="shared" si="1"/>
        <v>6.0192995910020475E-2</v>
      </c>
    </row>
    <row r="28" spans="1:14">
      <c r="A28" s="176">
        <v>40543</v>
      </c>
      <c r="B28" s="184">
        <v>18634.393958152774</v>
      </c>
      <c r="C28" s="185">
        <v>1641.1</v>
      </c>
      <c r="D28" s="186">
        <f t="shared" si="0"/>
        <v>0.26738859510256296</v>
      </c>
      <c r="E28" s="187">
        <f t="shared" si="0"/>
        <v>6.5414129348066119E-2</v>
      </c>
      <c r="F28" s="188">
        <f t="shared" si="1"/>
        <v>0.26738859510256296</v>
      </c>
      <c r="G28" s="190">
        <f t="shared" si="1"/>
        <v>6.5414129348066119E-2</v>
      </c>
    </row>
    <row r="29" spans="1:14">
      <c r="A29" s="176">
        <v>40574</v>
      </c>
      <c r="B29" s="184">
        <v>19803.639965333656</v>
      </c>
      <c r="C29" s="185">
        <v>1643.01</v>
      </c>
      <c r="D29" s="186">
        <f t="shared" si="0"/>
        <v>0.28851761749021199</v>
      </c>
      <c r="E29" s="187">
        <f t="shared" si="0"/>
        <v>5.0605229334919288E-2</v>
      </c>
      <c r="F29" s="188">
        <f t="shared" si="1"/>
        <v>0.28851761749021199</v>
      </c>
      <c r="G29" s="190">
        <f t="shared" si="1"/>
        <v>5.0605229334919288E-2</v>
      </c>
    </row>
    <row r="30" spans="1:14">
      <c r="A30" s="176">
        <v>40602</v>
      </c>
      <c r="B30" s="184">
        <v>19692.707688498198</v>
      </c>
      <c r="C30" s="185">
        <v>1647.12</v>
      </c>
      <c r="D30" s="186">
        <f t="shared" si="0"/>
        <v>0.27102012114238194</v>
      </c>
      <c r="E30" s="187">
        <f t="shared" si="0"/>
        <v>4.9314841594944259E-2</v>
      </c>
      <c r="F30" s="188">
        <f t="shared" si="1"/>
        <v>0.27102012114238194</v>
      </c>
      <c r="G30" s="190">
        <f t="shared" si="1"/>
        <v>4.9314841594944259E-2</v>
      </c>
    </row>
    <row r="31" spans="1:14">
      <c r="A31" s="176">
        <v>40633</v>
      </c>
      <c r="B31" s="184">
        <v>19718.459824192145</v>
      </c>
      <c r="C31" s="185">
        <v>1648.03</v>
      </c>
      <c r="D31" s="186">
        <f t="shared" si="0"/>
        <v>0.25637789312591686</v>
      </c>
      <c r="E31" s="187">
        <f t="shared" si="0"/>
        <v>5.1187028792305078E-2</v>
      </c>
      <c r="F31" s="188">
        <f t="shared" si="1"/>
        <v>0.25637789312591686</v>
      </c>
      <c r="G31" s="190">
        <f t="shared" si="1"/>
        <v>5.1187028792305078E-2</v>
      </c>
    </row>
    <row r="32" spans="1:14">
      <c r="A32" s="176">
        <v>40663</v>
      </c>
      <c r="B32" s="184">
        <v>19808.344682431591</v>
      </c>
      <c r="C32" s="185">
        <v>1668.95</v>
      </c>
      <c r="D32" s="186">
        <f t="shared" si="0"/>
        <v>0.19238623321259807</v>
      </c>
      <c r="E32" s="187">
        <f t="shared" si="0"/>
        <v>5.3563537655451077E-2</v>
      </c>
      <c r="F32" s="188">
        <f t="shared" si="1"/>
        <v>0.19238623321259807</v>
      </c>
      <c r="G32" s="190">
        <f t="shared" si="1"/>
        <v>5.3563537655451077E-2</v>
      </c>
    </row>
    <row r="33" spans="1:7">
      <c r="A33" s="176">
        <v>40694</v>
      </c>
      <c r="B33" s="184">
        <v>19719.202674260239</v>
      </c>
      <c r="C33" s="185">
        <v>1690.73</v>
      </c>
      <c r="D33" s="186">
        <f t="shared" si="0"/>
        <v>0.25251254305531501</v>
      </c>
      <c r="E33" s="187">
        <f t="shared" si="0"/>
        <v>5.8406315143699539E-2</v>
      </c>
      <c r="F33" s="188">
        <f t="shared" si="1"/>
        <v>0.25251254305531501</v>
      </c>
      <c r="G33" s="190">
        <f t="shared" si="1"/>
        <v>5.8406315143699539E-2</v>
      </c>
    </row>
    <row r="34" spans="1:7">
      <c r="A34" s="176">
        <v>40724</v>
      </c>
      <c r="B34" s="184">
        <v>19445.833849201434</v>
      </c>
      <c r="C34" s="185">
        <v>1685.78</v>
      </c>
      <c r="D34" s="186">
        <f t="shared" ref="D34:E40" si="2">B34/B22-1</f>
        <v>0.18558553118253607</v>
      </c>
      <c r="E34" s="187">
        <f t="shared" si="2"/>
        <v>3.9014348404911026E-2</v>
      </c>
      <c r="F34" s="188">
        <f t="shared" si="1"/>
        <v>0.18558553118253607</v>
      </c>
      <c r="G34" s="190">
        <f t="shared" si="1"/>
        <v>3.9014348404911026E-2</v>
      </c>
    </row>
    <row r="35" spans="1:7">
      <c r="A35" s="176">
        <v>40755</v>
      </c>
      <c r="B35" s="184">
        <v>19593.41339606289</v>
      </c>
      <c r="C35" s="185">
        <v>1712.53</v>
      </c>
      <c r="D35" s="186">
        <f t="shared" si="2"/>
        <v>0.17324002135104699</v>
      </c>
      <c r="E35" s="187">
        <f t="shared" si="2"/>
        <v>4.4359338695808548E-2</v>
      </c>
      <c r="F35" s="188">
        <f t="shared" si="1"/>
        <v>0.17324002135104699</v>
      </c>
      <c r="G35" s="190">
        <f t="shared" si="1"/>
        <v>4.4359338695808548E-2</v>
      </c>
    </row>
    <row r="36" spans="1:7">
      <c r="A36" s="176">
        <v>40786</v>
      </c>
      <c r="B36" s="184">
        <v>19184.350625232135</v>
      </c>
      <c r="C36" s="185">
        <v>1737.55</v>
      </c>
      <c r="D36" s="186">
        <f t="shared" si="2"/>
        <v>0.10593105417172244</v>
      </c>
      <c r="E36" s="187">
        <f t="shared" si="2"/>
        <v>4.6155976614947303E-2</v>
      </c>
      <c r="F36" s="188">
        <f t="shared" si="1"/>
        <v>0.10593105417172244</v>
      </c>
      <c r="G36" s="190">
        <f t="shared" si="1"/>
        <v>4.6155976614947303E-2</v>
      </c>
    </row>
    <row r="37" spans="1:7">
      <c r="A37" s="176">
        <v>40816</v>
      </c>
      <c r="B37" s="184">
        <v>18818.373158350867</v>
      </c>
      <c r="C37" s="185">
        <v>1750.19</v>
      </c>
      <c r="D37" s="186">
        <f t="shared" si="2"/>
        <v>6.0269538770612918E-2</v>
      </c>
      <c r="E37" s="187">
        <f t="shared" si="2"/>
        <v>5.2644557516269064E-2</v>
      </c>
      <c r="F37" s="188">
        <f t="shared" si="1"/>
        <v>6.0269538770612918E-2</v>
      </c>
      <c r="G37" s="190">
        <f t="shared" si="1"/>
        <v>5.2644557516269064E-2</v>
      </c>
    </row>
    <row r="38" spans="1:7">
      <c r="A38" s="176">
        <v>40847</v>
      </c>
      <c r="B38" s="184">
        <v>18458.833725393088</v>
      </c>
      <c r="C38" s="185">
        <v>1752.07</v>
      </c>
      <c r="D38" s="186">
        <f t="shared" si="2"/>
        <v>4.0622033614384101E-2</v>
      </c>
      <c r="E38" s="187">
        <f t="shared" si="2"/>
        <v>5.0036558031379963E-2</v>
      </c>
      <c r="F38" s="188">
        <f t="shared" si="1"/>
        <v>4.0622033614384101E-2</v>
      </c>
      <c r="G38" s="190">
        <f t="shared" si="1"/>
        <v>5.0036558031379963E-2</v>
      </c>
    </row>
    <row r="39" spans="1:7">
      <c r="A39" s="176">
        <v>40877</v>
      </c>
      <c r="B39" s="184">
        <v>18362.015599851424</v>
      </c>
      <c r="C39" s="185">
        <v>1750.55</v>
      </c>
      <c r="D39" s="186">
        <f t="shared" si="2"/>
        <v>6.6380691227974076E-3</v>
      </c>
      <c r="E39" s="187">
        <f t="shared" si="2"/>
        <v>5.5190206089247074E-2</v>
      </c>
      <c r="F39" s="188">
        <f t="shared" si="1"/>
        <v>6.6380691227974076E-3</v>
      </c>
      <c r="G39" s="190">
        <f t="shared" si="1"/>
        <v>5.5190206089247074E-2</v>
      </c>
    </row>
    <row r="40" spans="1:7">
      <c r="A40" s="176">
        <v>40908</v>
      </c>
      <c r="B40" s="184">
        <v>19320.292187693445</v>
      </c>
      <c r="C40" s="185">
        <v>1769.79</v>
      </c>
      <c r="D40" s="186">
        <f>B40/B28-1</f>
        <v>3.6808185502624546E-2</v>
      </c>
      <c r="E40" s="187">
        <f t="shared" si="2"/>
        <v>7.8416915483517258E-2</v>
      </c>
      <c r="F40" s="188">
        <f t="shared" si="1"/>
        <v>3.6808185502624546E-2</v>
      </c>
      <c r="G40" s="190">
        <f t="shared" si="1"/>
        <v>7.8416915483517258E-2</v>
      </c>
    </row>
    <row r="41" spans="1:7">
      <c r="A41" s="176">
        <v>40939</v>
      </c>
      <c r="B41" s="184">
        <v>19720.193141017699</v>
      </c>
      <c r="C41" s="185">
        <v>1785.33</v>
      </c>
      <c r="D41" s="186">
        <f t="shared" ref="D41:E56" si="3">B41/B29-1</f>
        <v>-4.213711442039525E-3</v>
      </c>
      <c r="E41" s="187">
        <f t="shared" si="3"/>
        <v>8.6621505651213182E-2</v>
      </c>
      <c r="F41" s="188">
        <f t="shared" si="1"/>
        <v>-4.213711442039525E-3</v>
      </c>
      <c r="G41" s="190">
        <f t="shared" si="1"/>
        <v>8.6621505651213182E-2</v>
      </c>
    </row>
    <row r="42" spans="1:7">
      <c r="A42" s="176">
        <v>40968</v>
      </c>
      <c r="B42" s="184">
        <v>20098.056208988477</v>
      </c>
      <c r="C42" s="185">
        <v>1784.92</v>
      </c>
      <c r="D42" s="186">
        <f t="shared" si="3"/>
        <v>2.0583686453997885E-2</v>
      </c>
      <c r="E42" s="187">
        <f t="shared" si="3"/>
        <v>8.3661178299091921E-2</v>
      </c>
      <c r="F42" s="188">
        <f t="shared" si="1"/>
        <v>2.0583686453997885E-2</v>
      </c>
      <c r="G42" s="190">
        <f t="shared" si="1"/>
        <v>8.3661178299091921E-2</v>
      </c>
    </row>
    <row r="43" spans="1:7">
      <c r="A43" s="176">
        <v>40999</v>
      </c>
      <c r="B43" s="184">
        <v>20806.982790640082</v>
      </c>
      <c r="C43" s="185">
        <v>1775.14</v>
      </c>
      <c r="D43" s="186">
        <f t="shared" si="3"/>
        <v>5.5203244885914105E-2</v>
      </c>
      <c r="E43" s="187">
        <f t="shared" si="3"/>
        <v>7.7128450331608089E-2</v>
      </c>
      <c r="F43" s="188">
        <f t="shared" si="1"/>
        <v>5.5203244885914105E-2</v>
      </c>
      <c r="G43" s="190">
        <f t="shared" si="1"/>
        <v>7.7128450331608089E-2</v>
      </c>
    </row>
    <row r="44" spans="1:7">
      <c r="A44" s="176">
        <v>41029</v>
      </c>
      <c r="B44" s="184">
        <v>20807.230407329447</v>
      </c>
      <c r="C44" s="185">
        <v>1794.82</v>
      </c>
      <c r="D44" s="186">
        <f t="shared" si="3"/>
        <v>5.0427521376068762E-2</v>
      </c>
      <c r="E44" s="187">
        <f t="shared" si="3"/>
        <v>7.541867641331379E-2</v>
      </c>
      <c r="F44" s="188">
        <f t="shared" si="1"/>
        <v>5.0427521376068762E-2</v>
      </c>
      <c r="G44" s="190">
        <f t="shared" si="1"/>
        <v>7.541867641331379E-2</v>
      </c>
    </row>
    <row r="45" spans="1:7">
      <c r="A45" s="176">
        <v>41060</v>
      </c>
      <c r="B45" s="184">
        <v>20884.734431100649</v>
      </c>
      <c r="C45" s="185">
        <v>1811.06</v>
      </c>
      <c r="D45" s="186">
        <f t="shared" si="3"/>
        <v>5.9106434275955522E-2</v>
      </c>
      <c r="E45" s="187">
        <f t="shared" si="3"/>
        <v>7.1170441170381959E-2</v>
      </c>
      <c r="F45" s="188">
        <f t="shared" si="1"/>
        <v>5.9106434275955522E-2</v>
      </c>
      <c r="G45" s="190">
        <f t="shared" si="1"/>
        <v>7.1170441170381959E-2</v>
      </c>
    </row>
    <row r="46" spans="1:7">
      <c r="A46" s="176">
        <v>41090</v>
      </c>
      <c r="B46" s="184">
        <v>21055.837563451765</v>
      </c>
      <c r="C46" s="185">
        <v>1811.77</v>
      </c>
      <c r="D46" s="186">
        <f t="shared" si="3"/>
        <v>8.2794274945244828E-2</v>
      </c>
      <c r="E46" s="187">
        <f t="shared" si="3"/>
        <v>7.47369170354375E-2</v>
      </c>
      <c r="F46" s="188">
        <f t="shared" si="1"/>
        <v>8.2794274945244828E-2</v>
      </c>
      <c r="G46" s="190">
        <f t="shared" si="1"/>
        <v>7.47369170354375E-2</v>
      </c>
    </row>
    <row r="47" spans="1:7">
      <c r="A47" s="176">
        <v>41121</v>
      </c>
      <c r="B47" s="184">
        <v>22013.866534604425</v>
      </c>
      <c r="C47" s="185">
        <v>1836.76</v>
      </c>
      <c r="D47" s="186">
        <f t="shared" si="3"/>
        <v>0.12353402082701437</v>
      </c>
      <c r="E47" s="187">
        <f t="shared" si="3"/>
        <v>7.2541794888264732E-2</v>
      </c>
      <c r="F47" s="188">
        <f t="shared" si="1"/>
        <v>0.12353402082701437</v>
      </c>
      <c r="G47" s="190">
        <f t="shared" si="1"/>
        <v>7.2541794888264732E-2</v>
      </c>
    </row>
    <row r="48" spans="1:7">
      <c r="A48" s="176">
        <v>41152</v>
      </c>
      <c r="B48" s="184">
        <v>22233.007304692328</v>
      </c>
      <c r="C48" s="185">
        <v>1837.96</v>
      </c>
      <c r="D48" s="186">
        <f t="shared" si="3"/>
        <v>0.15891372812225724</v>
      </c>
      <c r="E48" s="187">
        <f t="shared" si="3"/>
        <v>5.7788265085896962E-2</v>
      </c>
      <c r="F48" s="188">
        <f t="shared" si="1"/>
        <v>0.15891372812225724</v>
      </c>
      <c r="G48" s="190">
        <f t="shared" si="1"/>
        <v>5.7788265085896962E-2</v>
      </c>
    </row>
    <row r="49" spans="1:7">
      <c r="A49" s="176">
        <v>41182</v>
      </c>
      <c r="B49" s="184">
        <v>23212.331311130361</v>
      </c>
      <c r="C49" s="185">
        <v>1840.49</v>
      </c>
      <c r="D49" s="186">
        <f t="shared" si="3"/>
        <v>0.23349298665754348</v>
      </c>
      <c r="E49" s="187">
        <f t="shared" si="3"/>
        <v>5.1594398322467816E-2</v>
      </c>
      <c r="F49" s="188">
        <f t="shared" si="1"/>
        <v>0.23349298665754348</v>
      </c>
      <c r="G49" s="190">
        <f t="shared" si="1"/>
        <v>5.1594398322467816E-2</v>
      </c>
    </row>
    <row r="50" spans="1:7">
      <c r="A50" s="176">
        <v>41213</v>
      </c>
      <c r="B50" s="184">
        <v>23455.243283397296</v>
      </c>
      <c r="C50" s="185">
        <v>1844.11</v>
      </c>
      <c r="D50" s="186">
        <f t="shared" si="3"/>
        <v>0.27067850723043496</v>
      </c>
      <c r="E50" s="187">
        <f t="shared" si="3"/>
        <v>5.2532147688163056E-2</v>
      </c>
      <c r="F50" s="188">
        <f t="shared" si="1"/>
        <v>0.27067850723043496</v>
      </c>
      <c r="G50" s="190">
        <f t="shared" si="1"/>
        <v>5.2532147688163056E-2</v>
      </c>
    </row>
    <row r="51" spans="1:7">
      <c r="A51" s="176">
        <v>41243</v>
      </c>
      <c r="B51" s="184">
        <v>24135.941562461299</v>
      </c>
      <c r="C51" s="185">
        <v>1847.02</v>
      </c>
      <c r="D51" s="186">
        <f t="shared" si="3"/>
        <v>0.31444946396062279</v>
      </c>
      <c r="E51" s="187">
        <f t="shared" si="3"/>
        <v>5.5108394504584268E-2</v>
      </c>
      <c r="F51" s="188">
        <f t="shared" si="1"/>
        <v>0.31444946396062279</v>
      </c>
      <c r="G51" s="190">
        <f t="shared" si="1"/>
        <v>5.5108394504584268E-2</v>
      </c>
    </row>
    <row r="52" spans="1:7">
      <c r="A52" s="176">
        <v>41274</v>
      </c>
      <c r="B52" s="184">
        <v>25521.852172836439</v>
      </c>
      <c r="C52" s="185">
        <v>1844.39</v>
      </c>
      <c r="D52" s="186">
        <f t="shared" si="3"/>
        <v>0.32098686318487646</v>
      </c>
      <c r="E52" s="187">
        <f t="shared" si="3"/>
        <v>4.2151893727504497E-2</v>
      </c>
      <c r="F52" s="188">
        <f t="shared" si="1"/>
        <v>0.32098686318487646</v>
      </c>
      <c r="G52" s="190">
        <f t="shared" si="1"/>
        <v>4.2151893727504497E-2</v>
      </c>
    </row>
    <row r="53" spans="1:7">
      <c r="A53" s="176">
        <v>41305</v>
      </c>
      <c r="B53" s="184">
        <v>27756.840411043693</v>
      </c>
      <c r="C53" s="185">
        <v>1831.49</v>
      </c>
      <c r="D53" s="186">
        <f t="shared" si="3"/>
        <v>0.40753390256152677</v>
      </c>
      <c r="E53" s="187">
        <f t="shared" si="3"/>
        <v>2.5855164031299616E-2</v>
      </c>
      <c r="F53" s="188">
        <f t="shared" si="1"/>
        <v>0.40753390256152677</v>
      </c>
      <c r="G53" s="190">
        <f t="shared" si="1"/>
        <v>2.5855164031299616E-2</v>
      </c>
    </row>
    <row r="54" spans="1:7">
      <c r="A54" s="176">
        <v>41333</v>
      </c>
      <c r="B54" s="184">
        <v>28436.795840039606</v>
      </c>
      <c r="C54" s="185">
        <v>1840.67</v>
      </c>
      <c r="D54" s="186">
        <f t="shared" si="3"/>
        <v>0.41490279180937817</v>
      </c>
      <c r="E54" s="187">
        <f t="shared" si="3"/>
        <v>3.123389283553335E-2</v>
      </c>
      <c r="F54" s="188">
        <f t="shared" si="1"/>
        <v>0.41490279180937817</v>
      </c>
      <c r="G54" s="190">
        <f t="shared" si="1"/>
        <v>3.123389283553335E-2</v>
      </c>
    </row>
    <row r="55" spans="1:7">
      <c r="A55" s="176">
        <v>41364</v>
      </c>
      <c r="B55" s="184">
        <v>28727.250216664594</v>
      </c>
      <c r="C55" s="185">
        <v>1842.14</v>
      </c>
      <c r="D55" s="186">
        <f t="shared" si="3"/>
        <v>0.38065429792095595</v>
      </c>
      <c r="E55" s="187">
        <f t="shared" si="3"/>
        <v>3.7743501920975309E-2</v>
      </c>
      <c r="F55" s="188">
        <f t="shared" si="1"/>
        <v>0.38065429792095595</v>
      </c>
      <c r="G55" s="190">
        <f t="shared" si="1"/>
        <v>3.7743501920975309E-2</v>
      </c>
    </row>
    <row r="56" spans="1:7">
      <c r="A56" s="176">
        <v>41394</v>
      </c>
      <c r="B56" s="184">
        <v>29152.655688993429</v>
      </c>
      <c r="C56" s="185">
        <v>1860.78</v>
      </c>
      <c r="D56" s="186">
        <f t="shared" si="3"/>
        <v>0.40108294656670229</v>
      </c>
      <c r="E56" s="187">
        <f t="shared" si="3"/>
        <v>3.675020336301138E-2</v>
      </c>
      <c r="F56" s="188">
        <f t="shared" si="1"/>
        <v>0.40108294656670229</v>
      </c>
      <c r="G56" s="190">
        <f t="shared" si="1"/>
        <v>3.675020336301138E-2</v>
      </c>
    </row>
    <row r="57" spans="1:7">
      <c r="A57" s="176">
        <v>41425</v>
      </c>
      <c r="B57" s="184">
        <v>29885.353472824059</v>
      </c>
      <c r="C57" s="185">
        <v>1827.58</v>
      </c>
      <c r="D57" s="186">
        <f t="shared" ref="D57:E72" si="4">B57/B45-1</f>
        <v>0.43096641096475108</v>
      </c>
      <c r="E57" s="187">
        <f t="shared" si="4"/>
        <v>9.12172981568804E-3</v>
      </c>
      <c r="F57" s="188">
        <f t="shared" si="1"/>
        <v>0.43096641096475108</v>
      </c>
      <c r="G57" s="190">
        <f t="shared" si="1"/>
        <v>9.12172981568804E-3</v>
      </c>
    </row>
    <row r="58" spans="1:7">
      <c r="A58" s="176">
        <v>41455</v>
      </c>
      <c r="B58" s="184">
        <v>28999.380958276579</v>
      </c>
      <c r="C58" s="185">
        <v>1799.31</v>
      </c>
      <c r="D58" s="186">
        <f t="shared" si="4"/>
        <v>0.377260860361738</v>
      </c>
      <c r="E58" s="187">
        <f t="shared" si="4"/>
        <v>-6.8772526314047067E-3</v>
      </c>
      <c r="F58" s="188">
        <f t="shared" si="1"/>
        <v>0.377260860361738</v>
      </c>
      <c r="G58" s="190">
        <f t="shared" si="1"/>
        <v>-6.8772526314047067E-3</v>
      </c>
    </row>
    <row r="59" spans="1:7">
      <c r="A59" s="176">
        <v>41486</v>
      </c>
      <c r="B59" s="184">
        <v>28841.401510461801</v>
      </c>
      <c r="C59" s="185">
        <v>1801.77</v>
      </c>
      <c r="D59" s="186">
        <f t="shared" si="4"/>
        <v>0.31014701416150214</v>
      </c>
      <c r="E59" s="187">
        <f t="shared" si="4"/>
        <v>-1.904984864652981E-2</v>
      </c>
      <c r="F59" s="188">
        <f t="shared" si="1"/>
        <v>0.31014701416150214</v>
      </c>
      <c r="G59" s="190">
        <f t="shared" si="1"/>
        <v>-1.904984864652981E-2</v>
      </c>
    </row>
    <row r="60" spans="1:7">
      <c r="A60" s="176">
        <v>41517</v>
      </c>
      <c r="B60" s="184">
        <v>28959.019437910112</v>
      </c>
      <c r="C60" s="185">
        <v>1792.56</v>
      </c>
      <c r="D60" s="186">
        <f t="shared" si="4"/>
        <v>0.302523722546443</v>
      </c>
      <c r="E60" s="187">
        <f t="shared" si="4"/>
        <v>-2.4701299266578158E-2</v>
      </c>
      <c r="F60" s="188">
        <f t="shared" si="1"/>
        <v>0.302523722546443</v>
      </c>
      <c r="G60" s="190">
        <f t="shared" si="1"/>
        <v>-2.4701299266578158E-2</v>
      </c>
    </row>
    <row r="61" spans="1:7">
      <c r="A61" s="176">
        <v>41547</v>
      </c>
      <c r="B61" s="184">
        <v>29383.434443481485</v>
      </c>
      <c r="C61" s="185">
        <v>1809.53</v>
      </c>
      <c r="D61" s="186">
        <f t="shared" si="4"/>
        <v>0.2658545171372797</v>
      </c>
      <c r="E61" s="187">
        <f t="shared" si="4"/>
        <v>-1.6821607289363216E-2</v>
      </c>
      <c r="F61" s="188">
        <f t="shared" si="1"/>
        <v>0.2658545171372797</v>
      </c>
      <c r="G61" s="190">
        <f t="shared" si="1"/>
        <v>-1.6821607289363216E-2</v>
      </c>
    </row>
    <row r="62" spans="1:7">
      <c r="A62" s="176">
        <v>41578</v>
      </c>
      <c r="B62" s="184">
        <v>29960.876563080346</v>
      </c>
      <c r="C62" s="185">
        <v>1824.16</v>
      </c>
      <c r="D62" s="186">
        <f t="shared" si="4"/>
        <v>0.27736370930281673</v>
      </c>
      <c r="E62" s="187">
        <f t="shared" si="4"/>
        <v>-1.0818226678451892E-2</v>
      </c>
      <c r="F62" s="188">
        <f t="shared" si="1"/>
        <v>0.27736370930281673</v>
      </c>
      <c r="G62" s="190">
        <f t="shared" si="1"/>
        <v>-1.0818226678451892E-2</v>
      </c>
    </row>
    <row r="63" spans="1:7">
      <c r="A63" s="176">
        <v>41608</v>
      </c>
      <c r="B63" s="184">
        <v>30215.921753126157</v>
      </c>
      <c r="C63" s="185">
        <v>1817.33</v>
      </c>
      <c r="D63" s="186">
        <f t="shared" si="4"/>
        <v>0.25190565592523084</v>
      </c>
      <c r="E63" s="187">
        <f t="shared" si="4"/>
        <v>-1.6074541694188538E-2</v>
      </c>
      <c r="F63" s="188">
        <f t="shared" si="1"/>
        <v>0.25190565592523084</v>
      </c>
      <c r="G63" s="190">
        <f t="shared" si="1"/>
        <v>-1.6074541694188538E-2</v>
      </c>
    </row>
    <row r="64" spans="1:7">
      <c r="A64" s="176">
        <v>41639</v>
      </c>
      <c r="B64" s="184">
        <v>30363.253683298251</v>
      </c>
      <c r="C64" s="185">
        <v>1807.06</v>
      </c>
      <c r="D64" s="186">
        <f t="shared" si="4"/>
        <v>0.18969632288735849</v>
      </c>
      <c r="E64" s="187">
        <f t="shared" si="4"/>
        <v>-2.0239754065029758E-2</v>
      </c>
      <c r="F64" s="188">
        <f t="shared" si="1"/>
        <v>0.18969632288735849</v>
      </c>
      <c r="G64" s="190">
        <f t="shared" si="1"/>
        <v>-2.0239754065029758E-2</v>
      </c>
    </row>
    <row r="65" spans="1:7">
      <c r="A65" s="176">
        <v>41670</v>
      </c>
      <c r="B65" s="184">
        <v>31097.189550575709</v>
      </c>
      <c r="C65" s="185">
        <v>1833.76</v>
      </c>
      <c r="D65" s="186">
        <f t="shared" si="4"/>
        <v>0.12034327719097959</v>
      </c>
      <c r="E65" s="187">
        <f t="shared" si="4"/>
        <v>1.2394280067049568E-3</v>
      </c>
      <c r="F65" s="188">
        <f t="shared" si="1"/>
        <v>0.12034327719097959</v>
      </c>
      <c r="G65" s="190">
        <f t="shared" si="1"/>
        <v>1.2394280067049568E-3</v>
      </c>
    </row>
    <row r="66" spans="1:7">
      <c r="A66" s="176">
        <v>41698</v>
      </c>
      <c r="B66" s="184">
        <v>31276.21641698651</v>
      </c>
      <c r="C66" s="185">
        <v>1843.51</v>
      </c>
      <c r="D66" s="186">
        <f t="shared" si="4"/>
        <v>9.9850229010293168E-2</v>
      </c>
      <c r="E66" s="187">
        <f t="shared" si="4"/>
        <v>1.5429164380360572E-3</v>
      </c>
      <c r="F66" s="188">
        <f t="shared" si="1"/>
        <v>9.9850229010293168E-2</v>
      </c>
      <c r="G66" s="190">
        <f t="shared" si="1"/>
        <v>1.5429164380360572E-3</v>
      </c>
    </row>
    <row r="67" spans="1:7">
      <c r="A67" s="176">
        <v>41729</v>
      </c>
      <c r="B67" s="184">
        <v>31311.130370186951</v>
      </c>
      <c r="C67" s="185">
        <v>1840.37</v>
      </c>
      <c r="D67" s="186">
        <f t="shared" si="4"/>
        <v>8.9945265698401444E-2</v>
      </c>
      <c r="E67" s="187">
        <f t="shared" si="4"/>
        <v>-9.6083902417853917E-4</v>
      </c>
      <c r="F67" s="188">
        <f t="shared" si="1"/>
        <v>8.9945265698401444E-2</v>
      </c>
      <c r="G67" s="190">
        <f t="shared" si="1"/>
        <v>-9.6083902417853917E-4</v>
      </c>
    </row>
    <row r="68" spans="1:7">
      <c r="A68" s="176">
        <v>41759</v>
      </c>
      <c r="B68" s="184">
        <v>31542.404358053736</v>
      </c>
      <c r="C68" s="185">
        <v>1855.9</v>
      </c>
      <c r="D68" s="186">
        <f t="shared" si="4"/>
        <v>8.1973618271852899E-2</v>
      </c>
      <c r="E68" s="187">
        <f t="shared" si="4"/>
        <v>-2.6225561323744984E-3</v>
      </c>
      <c r="F68" s="188">
        <f t="shared" si="1"/>
        <v>8.1973618271852899E-2</v>
      </c>
      <c r="G68" s="190">
        <f t="shared" si="1"/>
        <v>-2.6225561323744984E-3</v>
      </c>
    </row>
    <row r="69" spans="1:7">
      <c r="A69" s="176">
        <v>41790</v>
      </c>
      <c r="B69" s="184">
        <v>31939.086294416251</v>
      </c>
      <c r="C69" s="185">
        <v>1877.03</v>
      </c>
      <c r="D69" s="186">
        <f t="shared" si="4"/>
        <v>6.8720379146919974E-2</v>
      </c>
      <c r="E69" s="187">
        <f t="shared" si="4"/>
        <v>2.7057639063679861E-2</v>
      </c>
      <c r="F69" s="188">
        <f t="shared" si="1"/>
        <v>6.8720379146919974E-2</v>
      </c>
      <c r="G69" s="190">
        <f t="shared" si="1"/>
        <v>2.7057639063679861E-2</v>
      </c>
    </row>
    <row r="70" spans="1:7">
      <c r="A70" s="176">
        <v>41820</v>
      </c>
      <c r="B70" s="184">
        <v>32155.998514299874</v>
      </c>
      <c r="C70" s="185">
        <v>1878</v>
      </c>
      <c r="D70" s="186">
        <f t="shared" si="4"/>
        <v>0.10885120480899024</v>
      </c>
      <c r="E70" s="187">
        <f t="shared" si="4"/>
        <v>4.373343114860706E-2</v>
      </c>
      <c r="F70" s="188">
        <f t="shared" si="1"/>
        <v>0.10885120480899024</v>
      </c>
      <c r="G70" s="190">
        <f t="shared" si="1"/>
        <v>4.373343114860706E-2</v>
      </c>
    </row>
    <row r="71" spans="1:7">
      <c r="A71" s="176">
        <v>41851</v>
      </c>
      <c r="B71" s="184">
        <v>32322.396929553059</v>
      </c>
      <c r="C71" s="185">
        <v>1873.29</v>
      </c>
      <c r="D71" s="186">
        <f t="shared" si="4"/>
        <v>0.12069439197774678</v>
      </c>
      <c r="E71" s="187">
        <f t="shared" si="4"/>
        <v>3.9694300604405708E-2</v>
      </c>
      <c r="F71" s="188">
        <f t="shared" si="1"/>
        <v>0.12069439197774678</v>
      </c>
      <c r="G71" s="190">
        <f t="shared" si="1"/>
        <v>3.9694300604405708E-2</v>
      </c>
    </row>
    <row r="72" spans="1:7">
      <c r="A72" s="176">
        <v>41882</v>
      </c>
      <c r="B72" s="184">
        <v>32508.109446576706</v>
      </c>
      <c r="C72" s="185">
        <v>1893.97</v>
      </c>
      <c r="D72" s="186">
        <f t="shared" si="4"/>
        <v>0.12255560020863476</v>
      </c>
      <c r="E72" s="187">
        <f t="shared" si="4"/>
        <v>5.6572722809836273E-2</v>
      </c>
      <c r="F72" s="188">
        <f t="shared" si="1"/>
        <v>0.12255560020863476</v>
      </c>
      <c r="G72" s="190">
        <f t="shared" si="1"/>
        <v>5.6572722809836273E-2</v>
      </c>
    </row>
    <row r="73" spans="1:7">
      <c r="A73" s="176">
        <v>41912</v>
      </c>
      <c r="B73" s="184">
        <v>32595.022904543777</v>
      </c>
      <c r="C73" s="185">
        <v>1881.11</v>
      </c>
      <c r="D73" s="186">
        <f t="shared" ref="D73:E88" si="5">B73/B61-1</f>
        <v>0.10929928791134769</v>
      </c>
      <c r="E73" s="187">
        <f t="shared" si="5"/>
        <v>3.9557233093676203E-2</v>
      </c>
      <c r="F73" s="188">
        <f t="shared" si="1"/>
        <v>0.10929928791134769</v>
      </c>
      <c r="G73" s="190">
        <f t="shared" si="1"/>
        <v>3.9557233093676203E-2</v>
      </c>
    </row>
    <row r="74" spans="1:7">
      <c r="A74" s="176">
        <v>41943</v>
      </c>
      <c r="B74" s="184">
        <v>32610.62275597376</v>
      </c>
      <c r="C74" s="185">
        <v>1899.6</v>
      </c>
      <c r="D74" s="186">
        <f t="shared" si="5"/>
        <v>8.8440209261387182E-2</v>
      </c>
      <c r="E74" s="187">
        <f t="shared" si="5"/>
        <v>4.1356021401631304E-2</v>
      </c>
      <c r="F74" s="188">
        <f t="shared" si="1"/>
        <v>8.8440209261387182E-2</v>
      </c>
      <c r="G74" s="190">
        <f t="shared" si="1"/>
        <v>4.1356021401631304E-2</v>
      </c>
    </row>
    <row r="75" spans="1:7">
      <c r="A75" s="176">
        <v>41973</v>
      </c>
      <c r="B75" s="184">
        <v>33231.645412900834</v>
      </c>
      <c r="C75" s="185">
        <v>1913.08</v>
      </c>
      <c r="D75" s="186">
        <f t="shared" si="5"/>
        <v>9.9805780687880929E-2</v>
      </c>
      <c r="E75" s="187">
        <f t="shared" si="5"/>
        <v>5.2687183945678617E-2</v>
      </c>
      <c r="F75" s="188">
        <f t="shared" si="1"/>
        <v>9.9805780687880929E-2</v>
      </c>
      <c r="G75" s="190">
        <f t="shared" si="1"/>
        <v>5.2687183945678617E-2</v>
      </c>
    </row>
    <row r="76" spans="1:7">
      <c r="A76" s="176">
        <v>42004</v>
      </c>
      <c r="B76" s="184">
        <v>33466.881267797449</v>
      </c>
      <c r="C76" s="185">
        <v>1914.87</v>
      </c>
      <c r="D76" s="186">
        <f t="shared" si="5"/>
        <v>0.10221656798943113</v>
      </c>
      <c r="E76" s="187">
        <f t="shared" si="5"/>
        <v>5.9660442929399204E-2</v>
      </c>
      <c r="F76" s="188">
        <f t="shared" si="1"/>
        <v>0.10221656798943113</v>
      </c>
      <c r="G76" s="190">
        <f t="shared" si="1"/>
        <v>5.9660442929399204E-2</v>
      </c>
    </row>
    <row r="77" spans="1:7">
      <c r="A77" s="176">
        <v>42035</v>
      </c>
      <c r="B77" s="184">
        <v>33461.681317320792</v>
      </c>
      <c r="C77" s="185">
        <v>1955.02</v>
      </c>
      <c r="D77" s="186">
        <f t="shared" si="5"/>
        <v>7.6035545363336787E-2</v>
      </c>
      <c r="E77" s="187">
        <f t="shared" si="5"/>
        <v>6.6126428758398026E-2</v>
      </c>
      <c r="F77" s="188">
        <f t="shared" si="1"/>
        <v>7.6035545363336787E-2</v>
      </c>
      <c r="G77" s="190">
        <f t="shared" si="1"/>
        <v>6.6126428758398026E-2</v>
      </c>
    </row>
    <row r="78" spans="1:7">
      <c r="A78" s="176">
        <v>42063</v>
      </c>
      <c r="B78" s="184">
        <v>33748.17382691594</v>
      </c>
      <c r="C78" s="185">
        <v>1936.64</v>
      </c>
      <c r="D78" s="186">
        <f t="shared" si="5"/>
        <v>7.9036331536153304E-2</v>
      </c>
      <c r="E78" s="187">
        <f t="shared" si="5"/>
        <v>5.0517762312111136E-2</v>
      </c>
      <c r="F78" s="188">
        <f t="shared" si="1"/>
        <v>7.9036331536153304E-2</v>
      </c>
      <c r="G78" s="190">
        <f t="shared" si="1"/>
        <v>5.0517762312111136E-2</v>
      </c>
    </row>
    <row r="79" spans="1:7">
      <c r="A79" s="176">
        <v>42094</v>
      </c>
      <c r="B79" s="184">
        <v>33943.048161446088</v>
      </c>
      <c r="C79" s="185">
        <v>1945.63</v>
      </c>
      <c r="D79" s="186">
        <f t="shared" si="5"/>
        <v>8.4056939501779615E-2</v>
      </c>
      <c r="E79" s="187">
        <f t="shared" si="5"/>
        <v>5.7195020566516597E-2</v>
      </c>
      <c r="F79" s="188">
        <f t="shared" si="1"/>
        <v>8.4056939501779615E-2</v>
      </c>
      <c r="G79" s="190">
        <f t="shared" si="1"/>
        <v>5.7195020566516597E-2</v>
      </c>
    </row>
    <row r="80" spans="1:7">
      <c r="A80" s="176">
        <v>42124</v>
      </c>
      <c r="B80" s="184">
        <v>33976.724031199708</v>
      </c>
      <c r="C80" s="185">
        <v>1938.65</v>
      </c>
      <c r="D80" s="186">
        <f t="shared" si="5"/>
        <v>7.717609746907006E-2</v>
      </c>
      <c r="E80" s="187">
        <f t="shared" si="5"/>
        <v>4.4587531655800428E-2</v>
      </c>
      <c r="F80" s="188">
        <f t="shared" si="1"/>
        <v>7.717609746907006E-2</v>
      </c>
      <c r="G80" s="190">
        <f t="shared" si="1"/>
        <v>4.4587531655800428E-2</v>
      </c>
    </row>
    <row r="81" spans="1:7">
      <c r="A81" s="176">
        <v>42155</v>
      </c>
      <c r="B81" s="184">
        <v>34048.285254426155</v>
      </c>
      <c r="C81" s="185">
        <v>1933.98</v>
      </c>
      <c r="D81" s="186">
        <f t="shared" si="5"/>
        <v>6.6038174685624673E-2</v>
      </c>
      <c r="E81" s="187">
        <f t="shared" si="5"/>
        <v>3.0340484701896209E-2</v>
      </c>
      <c r="F81" s="188">
        <f t="shared" si="1"/>
        <v>6.6038174685624673E-2</v>
      </c>
      <c r="G81" s="190">
        <f t="shared" si="1"/>
        <v>3.0340484701896209E-2</v>
      </c>
    </row>
    <row r="82" spans="1:7">
      <c r="A82" s="176">
        <v>42185</v>
      </c>
      <c r="B82" s="184">
        <v>34264.702240931045</v>
      </c>
      <c r="C82" s="185">
        <v>1912.89</v>
      </c>
      <c r="D82" s="186">
        <f t="shared" si="5"/>
        <v>6.55773051393016E-2</v>
      </c>
      <c r="E82" s="187">
        <f t="shared" si="5"/>
        <v>1.857827476038354E-2</v>
      </c>
      <c r="F82" s="188">
        <f t="shared" ref="F82:G145" si="6">D82</f>
        <v>6.55773051393016E-2</v>
      </c>
      <c r="G82" s="190">
        <f t="shared" si="6"/>
        <v>1.857827476038354E-2</v>
      </c>
    </row>
    <row r="83" spans="1:7">
      <c r="A83" s="176">
        <v>42216</v>
      </c>
      <c r="B83" s="184">
        <v>34411.043704345677</v>
      </c>
      <c r="C83" s="185">
        <v>1926.19</v>
      </c>
      <c r="D83" s="186">
        <f t="shared" si="5"/>
        <v>6.4619179677325445E-2</v>
      </c>
      <c r="E83" s="187">
        <f t="shared" si="5"/>
        <v>2.8239087381024985E-2</v>
      </c>
      <c r="F83" s="188">
        <f t="shared" si="6"/>
        <v>6.4619179677325445E-2</v>
      </c>
      <c r="G83" s="190">
        <f t="shared" si="6"/>
        <v>2.8239087381024985E-2</v>
      </c>
    </row>
    <row r="84" spans="1:7">
      <c r="A84" s="176">
        <v>42247</v>
      </c>
      <c r="B84" s="184">
        <v>34416.491271511703</v>
      </c>
      <c r="C84" s="185">
        <v>1923.42</v>
      </c>
      <c r="D84" s="186">
        <f t="shared" si="5"/>
        <v>5.8704792663233807E-2</v>
      </c>
      <c r="E84" s="187">
        <f t="shared" si="5"/>
        <v>1.554934872252467E-2</v>
      </c>
      <c r="F84" s="188">
        <f t="shared" si="6"/>
        <v>5.8704792663233807E-2</v>
      </c>
      <c r="G84" s="190">
        <f t="shared" si="6"/>
        <v>1.554934872252467E-2</v>
      </c>
    </row>
    <row r="85" spans="1:7">
      <c r="A85" s="176">
        <v>42277</v>
      </c>
      <c r="B85" s="184">
        <v>34479.881143989107</v>
      </c>
      <c r="C85" s="185">
        <v>1936.43</v>
      </c>
      <c r="D85" s="186">
        <f t="shared" si="5"/>
        <v>5.7826565882933556E-2</v>
      </c>
      <c r="E85" s="187">
        <f t="shared" si="5"/>
        <v>2.9408168581316341E-2</v>
      </c>
      <c r="F85" s="188">
        <f t="shared" si="6"/>
        <v>5.7826565882933556E-2</v>
      </c>
      <c r="G85" s="190">
        <f t="shared" si="6"/>
        <v>2.9408168581316341E-2</v>
      </c>
    </row>
    <row r="86" spans="1:7">
      <c r="A86" s="176">
        <v>42308</v>
      </c>
      <c r="B86" s="184">
        <v>34642.565308901823</v>
      </c>
      <c r="C86" s="185">
        <v>1936.76</v>
      </c>
      <c r="D86" s="186">
        <f t="shared" si="5"/>
        <v>6.2309222615377413E-2</v>
      </c>
      <c r="E86" s="187">
        <f t="shared" si="5"/>
        <v>1.956201305538019E-2</v>
      </c>
      <c r="F86" s="188">
        <f t="shared" si="6"/>
        <v>6.2309222615377413E-2</v>
      </c>
      <c r="G86" s="190">
        <f t="shared" si="6"/>
        <v>1.956201305538019E-2</v>
      </c>
    </row>
    <row r="87" spans="1:7">
      <c r="A87" s="176">
        <v>42338</v>
      </c>
      <c r="B87" s="184">
        <v>34741.364367958406</v>
      </c>
      <c r="C87" s="185">
        <v>1931.64</v>
      </c>
      <c r="D87" s="186">
        <f t="shared" si="5"/>
        <v>4.5430159605382769E-2</v>
      </c>
      <c r="E87" s="187">
        <f t="shared" si="5"/>
        <v>9.7016329688253133E-3</v>
      </c>
      <c r="F87" s="188">
        <f t="shared" si="6"/>
        <v>4.5430159605382769E-2</v>
      </c>
      <c r="G87" s="190">
        <f t="shared" si="6"/>
        <v>9.7016329688253133E-3</v>
      </c>
    </row>
    <row r="88" spans="1:7">
      <c r="A88" s="176">
        <v>42369</v>
      </c>
      <c r="B88" s="184">
        <v>34762.659403243779</v>
      </c>
      <c r="C88" s="185">
        <v>1925.4</v>
      </c>
      <c r="D88" s="186">
        <f t="shared" si="5"/>
        <v>3.871822190653762E-2</v>
      </c>
      <c r="E88" s="187">
        <f t="shared" si="5"/>
        <v>5.4990678218365119E-3</v>
      </c>
      <c r="F88" s="188">
        <f t="shared" si="6"/>
        <v>3.871822190653762E-2</v>
      </c>
      <c r="G88" s="190">
        <f t="shared" si="6"/>
        <v>5.4990678218365119E-3</v>
      </c>
    </row>
    <row r="89" spans="1:7">
      <c r="A89" s="176">
        <v>42400</v>
      </c>
      <c r="B89" s="184">
        <v>34599.975238331062</v>
      </c>
      <c r="C89" s="185">
        <v>1951.89</v>
      </c>
      <c r="D89" s="186">
        <f t="shared" ref="D89:E104" si="7">B89/B77-1</f>
        <v>3.401783401783387E-2</v>
      </c>
      <c r="E89" s="187">
        <f t="shared" si="7"/>
        <v>-1.6010066393181699E-3</v>
      </c>
      <c r="F89" s="188">
        <f t="shared" si="6"/>
        <v>3.401783401783387E-2</v>
      </c>
      <c r="G89" s="190">
        <f t="shared" si="6"/>
        <v>-1.6010066393181699E-3</v>
      </c>
    </row>
    <row r="90" spans="1:7">
      <c r="A90" s="176">
        <v>42429</v>
      </c>
      <c r="B90" s="184">
        <v>34330.56828030209</v>
      </c>
      <c r="C90" s="185">
        <v>1965.74</v>
      </c>
      <c r="D90" s="186">
        <f t="shared" si="7"/>
        <v>1.7257065711853814E-2</v>
      </c>
      <c r="E90" s="187">
        <f t="shared" si="7"/>
        <v>1.5026024454725562E-2</v>
      </c>
      <c r="F90" s="188">
        <f t="shared" si="6"/>
        <v>1.7257065711853814E-2</v>
      </c>
      <c r="G90" s="190">
        <f t="shared" si="6"/>
        <v>1.5026024454725562E-2</v>
      </c>
    </row>
    <row r="91" spans="1:7">
      <c r="A91" s="176">
        <v>42460</v>
      </c>
      <c r="B91" s="184">
        <v>34411.538937724399</v>
      </c>
      <c r="C91" s="185">
        <v>1983.77</v>
      </c>
      <c r="D91" s="186">
        <f t="shared" si="7"/>
        <v>1.3802260010650436E-2</v>
      </c>
      <c r="E91" s="187">
        <f t="shared" si="7"/>
        <v>1.96029049716544E-2</v>
      </c>
      <c r="F91" s="188">
        <f t="shared" si="6"/>
        <v>1.3802260010650436E-2</v>
      </c>
      <c r="G91" s="190">
        <f t="shared" si="6"/>
        <v>1.96029049716544E-2</v>
      </c>
    </row>
    <row r="92" spans="1:7">
      <c r="A92" s="176">
        <v>42490</v>
      </c>
      <c r="B92" s="184">
        <v>34572.24216912219</v>
      </c>
      <c r="C92" s="185">
        <v>1991.39</v>
      </c>
      <c r="D92" s="186">
        <f t="shared" si="7"/>
        <v>1.7527238275698354E-2</v>
      </c>
      <c r="E92" s="187">
        <f t="shared" si="7"/>
        <v>2.7204497975395148E-2</v>
      </c>
      <c r="F92" s="188">
        <f t="shared" si="6"/>
        <v>1.7527238275698354E-2</v>
      </c>
      <c r="G92" s="190">
        <f t="shared" si="6"/>
        <v>2.7204497975395148E-2</v>
      </c>
    </row>
    <row r="93" spans="1:7">
      <c r="A93" s="176">
        <v>42521</v>
      </c>
      <c r="B93" s="184">
        <v>34642.565308901809</v>
      </c>
      <c r="C93" s="185">
        <v>1991.9</v>
      </c>
      <c r="D93" s="186">
        <f t="shared" si="7"/>
        <v>1.7454037700720848E-2</v>
      </c>
      <c r="E93" s="187">
        <f t="shared" si="7"/>
        <v>2.9948603398173734E-2</v>
      </c>
      <c r="F93" s="188">
        <f t="shared" si="6"/>
        <v>1.7454037700720848E-2</v>
      </c>
      <c r="G93" s="190">
        <f t="shared" si="6"/>
        <v>2.9948603398173734E-2</v>
      </c>
    </row>
    <row r="94" spans="1:7">
      <c r="A94" s="176">
        <v>42551</v>
      </c>
      <c r="B94" s="184">
        <v>34746.069085056326</v>
      </c>
      <c r="C94" s="185">
        <v>2027.69</v>
      </c>
      <c r="D94" s="186">
        <f t="shared" si="7"/>
        <v>1.4048475913800873E-2</v>
      </c>
      <c r="E94" s="187">
        <f t="shared" si="7"/>
        <v>6.001390566106779E-2</v>
      </c>
      <c r="F94" s="188">
        <f t="shared" si="6"/>
        <v>1.4048475913800873E-2</v>
      </c>
      <c r="G94" s="190">
        <f t="shared" si="6"/>
        <v>6.001390566106779E-2</v>
      </c>
    </row>
    <row r="95" spans="1:7">
      <c r="A95" s="176">
        <v>42582</v>
      </c>
      <c r="B95" s="184">
        <v>34897.858115636984</v>
      </c>
      <c r="C95" s="185">
        <v>2040.51</v>
      </c>
      <c r="D95" s="186">
        <f t="shared" si="7"/>
        <v>1.4147039987334908E-2</v>
      </c>
      <c r="E95" s="187">
        <f t="shared" si="7"/>
        <v>5.9350323696000906E-2</v>
      </c>
      <c r="F95" s="188">
        <f t="shared" si="6"/>
        <v>1.4147039987334908E-2</v>
      </c>
      <c r="G95" s="190">
        <f t="shared" si="6"/>
        <v>5.9350323696000906E-2</v>
      </c>
    </row>
    <row r="96" spans="1:7">
      <c r="A96" s="176">
        <v>42613</v>
      </c>
      <c r="B96" s="184">
        <v>35008.790392472445</v>
      </c>
      <c r="C96" s="185">
        <v>2038.18</v>
      </c>
      <c r="D96" s="186">
        <f t="shared" si="7"/>
        <v>1.7209747393715835E-2</v>
      </c>
      <c r="E96" s="187">
        <f t="shared" si="7"/>
        <v>5.9664555843237599E-2</v>
      </c>
      <c r="F96" s="188">
        <f t="shared" si="6"/>
        <v>1.7209747393715835E-2</v>
      </c>
      <c r="G96" s="190">
        <f t="shared" si="6"/>
        <v>5.9664555843237599E-2</v>
      </c>
    </row>
    <row r="97" spans="1:7">
      <c r="A97" s="176">
        <v>42643</v>
      </c>
      <c r="B97" s="184">
        <v>35792.249597622875</v>
      </c>
      <c r="C97" s="185">
        <v>2036.98</v>
      </c>
      <c r="D97" s="186">
        <f t="shared" si="7"/>
        <v>3.8061861296831978E-2</v>
      </c>
      <c r="E97" s="187">
        <f t="shared" si="7"/>
        <v>5.1925450442308785E-2</v>
      </c>
      <c r="F97" s="188">
        <f t="shared" si="6"/>
        <v>3.8061861296831978E-2</v>
      </c>
      <c r="G97" s="190">
        <f t="shared" si="6"/>
        <v>5.1925450442308785E-2</v>
      </c>
    </row>
    <row r="98" spans="1:7">
      <c r="A98" s="176">
        <v>42674</v>
      </c>
      <c r="B98" s="184">
        <v>35947.257645165271</v>
      </c>
      <c r="C98" s="185">
        <v>2021.4</v>
      </c>
      <c r="D98" s="186">
        <f t="shared" si="7"/>
        <v>3.766153934126204E-2</v>
      </c>
      <c r="E98" s="187">
        <f t="shared" si="7"/>
        <v>4.3701852578533318E-2</v>
      </c>
      <c r="F98" s="188">
        <f t="shared" si="6"/>
        <v>3.766153934126204E-2</v>
      </c>
      <c r="G98" s="190">
        <f t="shared" si="6"/>
        <v>4.3701852578533318E-2</v>
      </c>
    </row>
    <row r="99" spans="1:7">
      <c r="A99" s="176">
        <v>42704</v>
      </c>
      <c r="B99" s="184">
        <v>36105.484709669421</v>
      </c>
      <c r="C99" s="185">
        <v>1973.59</v>
      </c>
      <c r="D99" s="186">
        <f t="shared" si="7"/>
        <v>3.9265019279701274E-2</v>
      </c>
      <c r="E99" s="187">
        <f t="shared" si="7"/>
        <v>2.1717297218943443E-2</v>
      </c>
      <c r="F99" s="188">
        <f t="shared" si="6"/>
        <v>3.9265019279701274E-2</v>
      </c>
      <c r="G99" s="190">
        <f t="shared" si="6"/>
        <v>2.1717297218943443E-2</v>
      </c>
    </row>
    <row r="100" spans="1:7">
      <c r="A100" s="176">
        <v>42735</v>
      </c>
      <c r="B100" s="184">
        <v>36181.255416615066</v>
      </c>
      <c r="C100" s="185">
        <v>1976.37</v>
      </c>
      <c r="D100" s="186">
        <f t="shared" si="7"/>
        <v>4.0808040515994515E-2</v>
      </c>
      <c r="E100" s="187">
        <f t="shared" si="7"/>
        <v>2.6472421315051342E-2</v>
      </c>
      <c r="F100" s="188">
        <f t="shared" si="6"/>
        <v>4.0808040515994515E-2</v>
      </c>
      <c r="G100" s="190">
        <f t="shared" si="6"/>
        <v>2.6472421315051342E-2</v>
      </c>
    </row>
    <row r="101" spans="1:7">
      <c r="A101" s="176">
        <v>42766</v>
      </c>
      <c r="B101" s="184">
        <v>36414.510337996762</v>
      </c>
      <c r="C101" s="185">
        <v>1980.25</v>
      </c>
      <c r="D101" s="186">
        <f t="shared" si="7"/>
        <v>5.2443248504279172E-2</v>
      </c>
      <c r="E101" s="187">
        <f t="shared" si="7"/>
        <v>1.4529507298054689E-2</v>
      </c>
      <c r="F101" s="188">
        <f t="shared" si="6"/>
        <v>5.2443248504279172E-2</v>
      </c>
      <c r="G101" s="190">
        <f t="shared" si="6"/>
        <v>1.4529507298054689E-2</v>
      </c>
    </row>
    <row r="102" spans="1:7">
      <c r="A102" s="176">
        <v>42794</v>
      </c>
      <c r="B102" s="184">
        <v>36666.33651108083</v>
      </c>
      <c r="C102" s="185">
        <v>1993.56</v>
      </c>
      <c r="D102" s="186">
        <f t="shared" si="7"/>
        <v>6.8037563832549219E-2</v>
      </c>
      <c r="E102" s="187">
        <f t="shared" si="7"/>
        <v>1.4152431145522781E-2</v>
      </c>
      <c r="F102" s="188">
        <f t="shared" si="6"/>
        <v>6.8037563832549219E-2</v>
      </c>
      <c r="G102" s="190">
        <f t="shared" si="6"/>
        <v>1.4152431145522781E-2</v>
      </c>
    </row>
    <row r="103" spans="1:7">
      <c r="A103" s="176">
        <v>42825</v>
      </c>
      <c r="B103" s="184">
        <v>37174.198340968163</v>
      </c>
      <c r="C103" s="185">
        <v>1992.51</v>
      </c>
      <c r="D103" s="186">
        <f t="shared" si="7"/>
        <v>8.0282936727806176E-2</v>
      </c>
      <c r="E103" s="187">
        <f t="shared" si="7"/>
        <v>4.40575268302279E-3</v>
      </c>
      <c r="F103" s="188">
        <f t="shared" si="6"/>
        <v>8.0282936727806176E-2</v>
      </c>
      <c r="G103" s="190">
        <f t="shared" si="6"/>
        <v>4.40575268302279E-3</v>
      </c>
    </row>
    <row r="104" spans="1:7">
      <c r="A104" s="176">
        <v>42855</v>
      </c>
      <c r="B104" s="184">
        <v>38411.538937724377</v>
      </c>
      <c r="C104" s="185">
        <v>2007.89</v>
      </c>
      <c r="D104" s="186">
        <f t="shared" si="7"/>
        <v>0.111051425297235</v>
      </c>
      <c r="E104" s="187">
        <f t="shared" si="7"/>
        <v>8.2856698085256308E-3</v>
      </c>
      <c r="F104" s="188">
        <f t="shared" si="6"/>
        <v>0.111051425297235</v>
      </c>
      <c r="G104" s="190">
        <f t="shared" si="6"/>
        <v>8.2856698085256308E-3</v>
      </c>
    </row>
    <row r="105" spans="1:7">
      <c r="A105" s="176">
        <v>42886</v>
      </c>
      <c r="B105" s="184">
        <v>38799.059056580387</v>
      </c>
      <c r="C105" s="185">
        <v>2023.34</v>
      </c>
      <c r="D105" s="186">
        <f t="shared" ref="D105:E120" si="8">B105/B93-1</f>
        <v>0.11998227355901148</v>
      </c>
      <c r="E105" s="187">
        <f t="shared" si="8"/>
        <v>1.5783924895828028E-2</v>
      </c>
      <c r="F105" s="188">
        <f t="shared" si="6"/>
        <v>0.11998227355901148</v>
      </c>
      <c r="G105" s="190">
        <f t="shared" si="6"/>
        <v>1.5783924895828028E-2</v>
      </c>
    </row>
    <row r="106" spans="1:7">
      <c r="A106" s="176">
        <v>42916</v>
      </c>
      <c r="B106" s="184">
        <v>39206.140893896219</v>
      </c>
      <c r="C106" s="185">
        <v>2021.31</v>
      </c>
      <c r="D106" s="186">
        <f t="shared" si="8"/>
        <v>0.1283619104630771</v>
      </c>
      <c r="E106" s="187">
        <f t="shared" si="8"/>
        <v>-3.1464375718182058E-3</v>
      </c>
      <c r="F106" s="188">
        <f t="shared" si="6"/>
        <v>0.1283619104630771</v>
      </c>
      <c r="G106" s="190">
        <f t="shared" si="6"/>
        <v>-3.1464375718182058E-3</v>
      </c>
    </row>
    <row r="107" spans="1:7">
      <c r="A107" s="176">
        <v>42947</v>
      </c>
      <c r="B107" s="184">
        <v>39409.434195864771</v>
      </c>
      <c r="C107" s="185">
        <v>2030.01</v>
      </c>
      <c r="D107" s="186">
        <f t="shared" si="8"/>
        <v>0.12927945506793859</v>
      </c>
      <c r="E107" s="187">
        <f t="shared" si="8"/>
        <v>-5.1457723804343436E-3</v>
      </c>
      <c r="F107" s="188">
        <f t="shared" si="6"/>
        <v>0.12927945506793859</v>
      </c>
      <c r="G107" s="190">
        <f t="shared" si="6"/>
        <v>-5.1457723804343436E-3</v>
      </c>
    </row>
    <row r="108" spans="1:7">
      <c r="A108" s="176">
        <v>42978</v>
      </c>
      <c r="B108" s="184">
        <v>40016.095084808687</v>
      </c>
      <c r="C108" s="185">
        <v>2048.21</v>
      </c>
      <c r="D108" s="186">
        <f t="shared" si="8"/>
        <v>0.14302992580437479</v>
      </c>
      <c r="E108" s="187">
        <f t="shared" si="8"/>
        <v>4.9210570214603955E-3</v>
      </c>
      <c r="F108" s="188">
        <f t="shared" si="6"/>
        <v>0.14302992580437479</v>
      </c>
      <c r="G108" s="190">
        <f t="shared" si="6"/>
        <v>4.9210570214603955E-3</v>
      </c>
    </row>
    <row r="109" spans="1:7">
      <c r="A109" s="176">
        <v>43008</v>
      </c>
      <c r="B109" s="184">
        <v>40289.711526556872</v>
      </c>
      <c r="C109" s="185">
        <v>2038.46</v>
      </c>
      <c r="D109" s="186">
        <f t="shared" si="8"/>
        <v>0.1256546313655762</v>
      </c>
      <c r="E109" s="187">
        <f t="shared" si="8"/>
        <v>7.2656579838792368E-4</v>
      </c>
      <c r="F109" s="188">
        <f t="shared" si="6"/>
        <v>0.1256546313655762</v>
      </c>
      <c r="G109" s="190">
        <f t="shared" si="6"/>
        <v>7.2656579838792368E-4</v>
      </c>
    </row>
    <row r="110" spans="1:7">
      <c r="A110" s="176">
        <v>43039</v>
      </c>
      <c r="B110" s="184">
        <v>40810.697040980544</v>
      </c>
      <c r="C110" s="185">
        <v>2039.64</v>
      </c>
      <c r="D110" s="186">
        <f t="shared" si="8"/>
        <v>0.13529375297059354</v>
      </c>
      <c r="E110" s="187">
        <f t="shared" si="8"/>
        <v>9.0234490946867751E-3</v>
      </c>
      <c r="F110" s="188">
        <f t="shared" si="6"/>
        <v>0.13529375297059354</v>
      </c>
      <c r="G110" s="190">
        <f t="shared" si="6"/>
        <v>9.0234490946867751E-3</v>
      </c>
    </row>
    <row r="111" spans="1:7">
      <c r="A111" s="176">
        <v>43069</v>
      </c>
      <c r="B111" s="184">
        <v>41302.959019437891</v>
      </c>
      <c r="C111" s="185">
        <v>2037.02</v>
      </c>
      <c r="D111" s="186">
        <f t="shared" si="8"/>
        <v>0.14395248676377781</v>
      </c>
      <c r="E111" s="187">
        <f t="shared" si="8"/>
        <v>3.2139400787397632E-2</v>
      </c>
      <c r="F111" s="188">
        <f t="shared" si="6"/>
        <v>0.14395248676377781</v>
      </c>
      <c r="G111" s="190">
        <f t="shared" si="6"/>
        <v>3.2139400787397632E-2</v>
      </c>
    </row>
    <row r="112" spans="1:7">
      <c r="A112" s="176">
        <v>43100</v>
      </c>
      <c r="B112" s="184">
        <v>41951.962362263199</v>
      </c>
      <c r="C112" s="185">
        <v>2046.37</v>
      </c>
      <c r="D112" s="186">
        <f t="shared" si="8"/>
        <v>0.15949438125350746</v>
      </c>
      <c r="E112" s="187">
        <f t="shared" si="8"/>
        <v>3.5418469213760684E-2</v>
      </c>
      <c r="F112" s="188">
        <f t="shared" si="6"/>
        <v>0.15949438125350746</v>
      </c>
      <c r="G112" s="190">
        <f t="shared" si="6"/>
        <v>3.5418469213760684E-2</v>
      </c>
    </row>
    <row r="113" spans="1:7">
      <c r="A113" s="176">
        <v>43131</v>
      </c>
      <c r="B113" s="184">
        <v>43048.161446081453</v>
      </c>
      <c r="C113" s="185">
        <v>2022.8</v>
      </c>
      <c r="D113" s="186">
        <f t="shared" si="8"/>
        <v>0.18217054263565924</v>
      </c>
      <c r="E113" s="187">
        <f t="shared" si="8"/>
        <v>2.148718596136856E-2</v>
      </c>
      <c r="F113" s="188">
        <f t="shared" si="6"/>
        <v>0.18217054263565924</v>
      </c>
      <c r="G113" s="190">
        <f t="shared" si="6"/>
        <v>2.148718596136856E-2</v>
      </c>
    </row>
    <row r="114" spans="1:7">
      <c r="A114" s="176">
        <v>43159</v>
      </c>
      <c r="B114" s="184">
        <v>43612.479881143969</v>
      </c>
      <c r="C114" s="185">
        <v>2003.63</v>
      </c>
      <c r="D114" s="186">
        <f t="shared" si="8"/>
        <v>0.18944197951065989</v>
      </c>
      <c r="E114" s="187">
        <f t="shared" si="8"/>
        <v>5.0512650735368148E-3</v>
      </c>
      <c r="F114" s="188">
        <f t="shared" si="6"/>
        <v>0.18944197951065989</v>
      </c>
      <c r="G114" s="190">
        <f t="shared" si="6"/>
        <v>5.0512650735368148E-3</v>
      </c>
    </row>
    <row r="115" spans="1:7">
      <c r="A115" s="176">
        <v>43190</v>
      </c>
      <c r="B115" s="184">
        <v>44325.120713136042</v>
      </c>
      <c r="C115" s="185">
        <v>2016.48</v>
      </c>
      <c r="D115" s="186">
        <f t="shared" si="8"/>
        <v>0.1923625173185548</v>
      </c>
      <c r="E115" s="187">
        <f t="shared" si="8"/>
        <v>1.2030052546787795E-2</v>
      </c>
      <c r="F115" s="188">
        <f t="shared" si="6"/>
        <v>0.1923625173185548</v>
      </c>
      <c r="G115" s="190">
        <f t="shared" si="6"/>
        <v>1.2030052546787795E-2</v>
      </c>
    </row>
    <row r="116" spans="1:7">
      <c r="A116" s="176">
        <v>43220</v>
      </c>
      <c r="B116" s="184">
        <v>44485.081094465742</v>
      </c>
      <c r="C116" s="185">
        <v>2001.48</v>
      </c>
      <c r="D116" s="186">
        <f t="shared" si="8"/>
        <v>0.1581176470588237</v>
      </c>
      <c r="E116" s="187">
        <f t="shared" si="8"/>
        <v>-3.1924059584937936E-3</v>
      </c>
      <c r="F116" s="188">
        <f t="shared" si="6"/>
        <v>0.1581176470588237</v>
      </c>
      <c r="G116" s="190">
        <f t="shared" si="6"/>
        <v>-3.1924059584937936E-3</v>
      </c>
    </row>
    <row r="117" spans="1:7">
      <c r="A117" s="176">
        <v>43251</v>
      </c>
      <c r="B117" s="184">
        <v>44732.450167141244</v>
      </c>
      <c r="C117" s="185">
        <v>2015.76</v>
      </c>
      <c r="D117" s="186">
        <f t="shared" si="8"/>
        <v>0.15292615993362713</v>
      </c>
      <c r="E117" s="187">
        <f t="shared" si="8"/>
        <v>-3.7462809018751209E-3</v>
      </c>
      <c r="F117" s="188">
        <f t="shared" si="6"/>
        <v>0.15292615993362713</v>
      </c>
      <c r="G117" s="190">
        <f t="shared" si="6"/>
        <v>-3.7462809018751209E-3</v>
      </c>
    </row>
    <row r="118" spans="1:7">
      <c r="A118" s="176">
        <v>43281</v>
      </c>
      <c r="B118" s="184">
        <v>44961.000371425005</v>
      </c>
      <c r="C118" s="185">
        <v>2013.28</v>
      </c>
      <c r="D118" s="186">
        <f t="shared" si="8"/>
        <v>0.14678464511728384</v>
      </c>
      <c r="E118" s="187">
        <f t="shared" si="8"/>
        <v>-3.9726711884866539E-3</v>
      </c>
      <c r="F118" s="188">
        <f t="shared" si="6"/>
        <v>0.14678464511728384</v>
      </c>
      <c r="G118" s="190">
        <f t="shared" si="6"/>
        <v>-3.9726711884866539E-3</v>
      </c>
    </row>
    <row r="119" spans="1:7">
      <c r="A119" s="176">
        <v>43312</v>
      </c>
      <c r="B119" s="184">
        <v>46247.369072675472</v>
      </c>
      <c r="C119" s="185">
        <v>2013.76</v>
      </c>
      <c r="D119" s="186">
        <f t="shared" si="8"/>
        <v>0.17351010021677005</v>
      </c>
      <c r="E119" s="187">
        <f t="shared" si="8"/>
        <v>-8.0048866754350856E-3</v>
      </c>
      <c r="F119" s="188">
        <f t="shared" si="6"/>
        <v>0.17351010021677005</v>
      </c>
      <c r="G119" s="190">
        <f t="shared" si="6"/>
        <v>-8.0048866754350856E-3</v>
      </c>
    </row>
    <row r="120" spans="1:7">
      <c r="A120" s="176">
        <v>43343</v>
      </c>
      <c r="B120" s="184">
        <v>46507.118979819214</v>
      </c>
      <c r="C120" s="185">
        <v>2026.72</v>
      </c>
      <c r="D120" s="186">
        <f t="shared" si="8"/>
        <v>0.16221032765075361</v>
      </c>
      <c r="E120" s="187">
        <f t="shared" si="8"/>
        <v>-1.0492088213610917E-2</v>
      </c>
      <c r="F120" s="188">
        <f t="shared" si="6"/>
        <v>0.16221032765075361</v>
      </c>
      <c r="G120" s="190">
        <f t="shared" si="6"/>
        <v>-1.0492088213610917E-2</v>
      </c>
    </row>
    <row r="121" spans="1:7">
      <c r="A121" s="176">
        <v>43373</v>
      </c>
      <c r="B121" s="184">
        <v>46649.498576204016</v>
      </c>
      <c r="C121" s="185">
        <v>2013.67</v>
      </c>
      <c r="D121" s="186">
        <f t="shared" ref="D121:E136" si="9">B121/B109-1</f>
        <v>0.15785139204720067</v>
      </c>
      <c r="E121" s="187">
        <f t="shared" si="9"/>
        <v>-1.2161141253691499E-2</v>
      </c>
      <c r="F121" s="188">
        <f t="shared" si="6"/>
        <v>0.15785139204720067</v>
      </c>
      <c r="G121" s="190">
        <f t="shared" si="6"/>
        <v>-1.2161141253691499E-2</v>
      </c>
    </row>
    <row r="122" spans="1:7">
      <c r="A122" s="176">
        <v>43404</v>
      </c>
      <c r="B122" s="184">
        <v>47050.637612975086</v>
      </c>
      <c r="C122" s="185">
        <v>1997.76</v>
      </c>
      <c r="D122" s="186">
        <f t="shared" si="9"/>
        <v>0.15289963231278869</v>
      </c>
      <c r="E122" s="187">
        <f t="shared" si="9"/>
        <v>-2.0533035241513287E-2</v>
      </c>
      <c r="F122" s="188">
        <f t="shared" si="6"/>
        <v>0.15289963231278869</v>
      </c>
      <c r="G122" s="190">
        <f t="shared" si="6"/>
        <v>-2.0533035241513287E-2</v>
      </c>
    </row>
    <row r="123" spans="1:7">
      <c r="A123" s="176">
        <v>43434</v>
      </c>
      <c r="B123" s="184">
        <v>46931.533985390583</v>
      </c>
      <c r="C123" s="185">
        <v>2009.68</v>
      </c>
      <c r="D123" s="186">
        <f t="shared" si="9"/>
        <v>0.1362753444203304</v>
      </c>
      <c r="E123" s="187">
        <f t="shared" si="9"/>
        <v>-1.342156679855866E-2</v>
      </c>
      <c r="F123" s="188">
        <f t="shared" si="6"/>
        <v>0.1362753444203304</v>
      </c>
      <c r="G123" s="190">
        <f t="shared" si="6"/>
        <v>-1.342156679855866E-2</v>
      </c>
    </row>
    <row r="124" spans="1:7">
      <c r="A124" s="176">
        <v>43465</v>
      </c>
      <c r="B124" s="184">
        <v>46684.164912715089</v>
      </c>
      <c r="C124" s="185">
        <v>2046.6</v>
      </c>
      <c r="D124" s="186">
        <f t="shared" si="9"/>
        <v>0.11280050524426999</v>
      </c>
      <c r="E124" s="187">
        <f t="shared" si="9"/>
        <v>1.1239414182195873E-4</v>
      </c>
      <c r="F124" s="188">
        <f t="shared" si="6"/>
        <v>0.11280050524426999</v>
      </c>
      <c r="G124" s="190">
        <f t="shared" si="6"/>
        <v>1.1239414182195873E-4</v>
      </c>
    </row>
    <row r="125" spans="1:7">
      <c r="A125" s="176">
        <v>43496</v>
      </c>
      <c r="B125" s="184">
        <v>46958.028971152627</v>
      </c>
      <c r="C125" s="185">
        <v>2068.34</v>
      </c>
      <c r="D125" s="186">
        <f t="shared" si="9"/>
        <v>9.0825424216278039E-2</v>
      </c>
      <c r="E125" s="187">
        <f t="shared" si="9"/>
        <v>2.2513347834684616E-2</v>
      </c>
      <c r="F125" s="188">
        <f t="shared" si="6"/>
        <v>9.0825424216278039E-2</v>
      </c>
      <c r="G125" s="190">
        <f t="shared" si="6"/>
        <v>2.2513347834684616E-2</v>
      </c>
    </row>
    <row r="126" spans="1:7">
      <c r="A126" s="176">
        <v>43524</v>
      </c>
      <c r="B126" s="184">
        <v>47225.454995666689</v>
      </c>
      <c r="C126" s="185">
        <v>2067.14</v>
      </c>
      <c r="D126" s="186">
        <f t="shared" si="9"/>
        <v>8.2842689165327776E-2</v>
      </c>
      <c r="E126" s="187">
        <f t="shared" si="9"/>
        <v>3.1697469093594943E-2</v>
      </c>
      <c r="F126" s="188">
        <f t="shared" si="6"/>
        <v>8.2842689165327776E-2</v>
      </c>
      <c r="G126" s="190">
        <f t="shared" si="6"/>
        <v>3.1697469093594943E-2</v>
      </c>
    </row>
    <row r="127" spans="1:7">
      <c r="A127" s="176">
        <v>43555</v>
      </c>
      <c r="B127" s="184">
        <v>47501.547604308515</v>
      </c>
      <c r="C127" s="185">
        <v>2106.83</v>
      </c>
      <c r="D127" s="186">
        <f t="shared" si="9"/>
        <v>7.1662002044613038E-2</v>
      </c>
      <c r="E127" s="187">
        <f t="shared" si="9"/>
        <v>4.4805800206300095E-2</v>
      </c>
      <c r="F127" s="188">
        <f t="shared" si="6"/>
        <v>7.1662002044613038E-2</v>
      </c>
      <c r="G127" s="190">
        <f t="shared" si="6"/>
        <v>4.4805800206300095E-2</v>
      </c>
    </row>
    <row r="128" spans="1:7">
      <c r="A128" s="176">
        <v>43585</v>
      </c>
      <c r="B128" s="184">
        <v>48074.53262349881</v>
      </c>
      <c r="C128" s="185">
        <v>2107.37</v>
      </c>
      <c r="D128" s="186">
        <f t="shared" si="9"/>
        <v>8.0688883569993486E-2</v>
      </c>
      <c r="E128" s="187">
        <f t="shared" si="9"/>
        <v>5.2905849671243121E-2</v>
      </c>
      <c r="F128" s="188">
        <f t="shared" si="6"/>
        <v>8.0688883569993486E-2</v>
      </c>
      <c r="G128" s="190">
        <f t="shared" si="6"/>
        <v>5.2905849671243121E-2</v>
      </c>
    </row>
    <row r="129" spans="1:7">
      <c r="A129" s="176">
        <v>43616</v>
      </c>
      <c r="B129" s="184">
        <v>49243.035780611601</v>
      </c>
      <c r="C129" s="185">
        <v>2144.7800000000002</v>
      </c>
      <c r="D129" s="186">
        <f t="shared" si="9"/>
        <v>0.10083475411288023</v>
      </c>
      <c r="E129" s="187">
        <f t="shared" si="9"/>
        <v>6.4005635591538823E-2</v>
      </c>
      <c r="F129" s="188">
        <f t="shared" si="6"/>
        <v>0.10083475411288023</v>
      </c>
      <c r="G129" s="190">
        <f t="shared" si="6"/>
        <v>6.4005635591538823E-2</v>
      </c>
    </row>
    <row r="130" spans="1:7">
      <c r="A130" s="176">
        <v>43646</v>
      </c>
      <c r="B130" s="184">
        <v>49439.891048656667</v>
      </c>
      <c r="C130" s="185">
        <v>2171.71</v>
      </c>
      <c r="D130" s="186">
        <f t="shared" si="9"/>
        <v>9.961723805590017E-2</v>
      </c>
      <c r="E130" s="187">
        <f t="shared" si="9"/>
        <v>7.8692481920050961E-2</v>
      </c>
      <c r="F130" s="188">
        <f t="shared" si="6"/>
        <v>9.961723805590017E-2</v>
      </c>
      <c r="G130" s="190">
        <f t="shared" si="6"/>
        <v>7.8692481920050961E-2</v>
      </c>
    </row>
    <row r="131" spans="1:7">
      <c r="A131" s="176">
        <v>43677</v>
      </c>
      <c r="B131" s="191">
        <v>49473.81</v>
      </c>
      <c r="C131" s="185">
        <v>2176.4899999999998</v>
      </c>
      <c r="D131" s="186">
        <f t="shared" si="9"/>
        <v>6.9764853482893852E-2</v>
      </c>
      <c r="E131" s="187">
        <f t="shared" si="9"/>
        <v>8.0809033847131673E-2</v>
      </c>
      <c r="F131" s="188">
        <f t="shared" si="6"/>
        <v>6.9764853482893852E-2</v>
      </c>
      <c r="G131" s="190">
        <f t="shared" si="6"/>
        <v>8.0809033847131673E-2</v>
      </c>
    </row>
    <row r="132" spans="1:7">
      <c r="A132" s="176">
        <v>43708</v>
      </c>
      <c r="B132" s="191">
        <v>49614.1</v>
      </c>
      <c r="C132" s="185">
        <v>2232.89</v>
      </c>
      <c r="D132" s="186">
        <f t="shared" si="9"/>
        <v>6.6806568291813528E-2</v>
      </c>
      <c r="E132" s="187">
        <f t="shared" si="9"/>
        <v>0.10172594142259417</v>
      </c>
      <c r="F132" s="188">
        <f t="shared" si="6"/>
        <v>6.6806568291813528E-2</v>
      </c>
      <c r="G132" s="190">
        <f t="shared" si="6"/>
        <v>0.10172594142259417</v>
      </c>
    </row>
    <row r="133" spans="1:7">
      <c r="A133" s="176">
        <v>43738</v>
      </c>
      <c r="B133" s="191">
        <v>49624.05</v>
      </c>
      <c r="C133" s="185">
        <v>2221</v>
      </c>
      <c r="D133" s="186">
        <f t="shared" si="9"/>
        <v>6.3763845584254852E-2</v>
      </c>
      <c r="E133" s="187">
        <f t="shared" si="9"/>
        <v>0.1029612597893399</v>
      </c>
      <c r="F133" s="188">
        <f t="shared" si="6"/>
        <v>6.3763845584254852E-2</v>
      </c>
      <c r="G133" s="190">
        <f t="shared" si="6"/>
        <v>0.1029612597893399</v>
      </c>
    </row>
    <row r="134" spans="1:7">
      <c r="A134" s="176">
        <v>43769</v>
      </c>
      <c r="B134" s="192">
        <v>49976</v>
      </c>
      <c r="C134" s="185">
        <v>2227.69</v>
      </c>
      <c r="D134" s="186">
        <f t="shared" si="9"/>
        <v>6.2174766069869269E-2</v>
      </c>
      <c r="E134" s="187">
        <f t="shared" si="9"/>
        <v>0.1150939051737947</v>
      </c>
      <c r="F134" s="188">
        <f t="shared" si="6"/>
        <v>6.2174766069869269E-2</v>
      </c>
      <c r="G134" s="190">
        <f t="shared" si="6"/>
        <v>0.1150939051737947</v>
      </c>
    </row>
    <row r="135" spans="1:7">
      <c r="A135" s="176">
        <v>43799</v>
      </c>
      <c r="B135" s="192">
        <v>50244</v>
      </c>
      <c r="C135" s="185">
        <v>2226.5500000000002</v>
      </c>
      <c r="D135" s="186">
        <f t="shared" si="9"/>
        <v>7.0580817060881929E-2</v>
      </c>
      <c r="E135" s="187">
        <f t="shared" si="9"/>
        <v>0.10791270251980412</v>
      </c>
      <c r="F135" s="188">
        <f t="shared" si="6"/>
        <v>7.0580817060881929E-2</v>
      </c>
      <c r="G135" s="190">
        <f t="shared" si="6"/>
        <v>0.10791270251980412</v>
      </c>
    </row>
    <row r="136" spans="1:7">
      <c r="A136" s="176">
        <v>43830</v>
      </c>
      <c r="B136" s="192">
        <v>50470</v>
      </c>
      <c r="C136" s="185">
        <v>2225</v>
      </c>
      <c r="D136" s="186">
        <f t="shared" si="9"/>
        <v>8.1094630146287372E-2</v>
      </c>
      <c r="E136" s="187">
        <f t="shared" si="9"/>
        <v>8.7168963158409163E-2</v>
      </c>
      <c r="F136" s="188">
        <f t="shared" si="6"/>
        <v>8.1094630146287372E-2</v>
      </c>
      <c r="G136" s="190">
        <f t="shared" si="6"/>
        <v>8.7168963158409163E-2</v>
      </c>
    </row>
    <row r="137" spans="1:7">
      <c r="A137" s="176">
        <v>43861</v>
      </c>
      <c r="B137" s="192">
        <v>51791</v>
      </c>
      <c r="C137" s="185">
        <v>2267.8200000000002</v>
      </c>
      <c r="D137" s="186">
        <f t="shared" ref="D137:E148" si="10">B137/B125-1</f>
        <v>0.10292107941362638</v>
      </c>
      <c r="E137" s="187">
        <f t="shared" si="10"/>
        <v>9.6444491717996073E-2</v>
      </c>
      <c r="F137" s="188">
        <f t="shared" si="6"/>
        <v>0.10292107941362638</v>
      </c>
      <c r="G137" s="190">
        <f t="shared" si="6"/>
        <v>9.6444491717996073E-2</v>
      </c>
    </row>
    <row r="138" spans="1:7">
      <c r="A138" s="176">
        <v>43890</v>
      </c>
      <c r="B138" s="192">
        <v>52008</v>
      </c>
      <c r="C138" s="185">
        <v>2308.64</v>
      </c>
      <c r="D138" s="186">
        <f t="shared" si="10"/>
        <v>0.10127049077181249</v>
      </c>
      <c r="E138" s="187">
        <f t="shared" si="10"/>
        <v>0.11682808131040945</v>
      </c>
      <c r="F138" s="188">
        <f t="shared" si="6"/>
        <v>0.10127049077181249</v>
      </c>
      <c r="G138" s="190">
        <f t="shared" si="6"/>
        <v>0.11682808131040945</v>
      </c>
    </row>
    <row r="139" spans="1:7">
      <c r="A139" s="176">
        <v>43921</v>
      </c>
      <c r="B139" s="192">
        <v>46934</v>
      </c>
      <c r="C139" s="185">
        <v>2295.0500000000002</v>
      </c>
      <c r="D139" s="186">
        <f t="shared" si="10"/>
        <v>-1.1947981338128799E-2</v>
      </c>
      <c r="E139" s="187">
        <f t="shared" si="10"/>
        <v>8.9338010185919359E-2</v>
      </c>
      <c r="F139" s="188">
        <f t="shared" si="6"/>
        <v>-1.1947981338128799E-2</v>
      </c>
      <c r="G139" s="190">
        <f t="shared" si="6"/>
        <v>8.9338010185919359E-2</v>
      </c>
    </row>
    <row r="140" spans="1:7">
      <c r="A140" s="176">
        <v>43951</v>
      </c>
      <c r="B140" s="192">
        <v>48254</v>
      </c>
      <c r="C140" s="185">
        <v>2335.85</v>
      </c>
      <c r="D140" s="186">
        <f t="shared" si="10"/>
        <v>3.7331070466499749E-3</v>
      </c>
      <c r="E140" s="187">
        <f t="shared" si="10"/>
        <v>0.10841949918618954</v>
      </c>
      <c r="F140" s="188">
        <f t="shared" si="6"/>
        <v>3.7331070466499749E-3</v>
      </c>
      <c r="G140" s="190">
        <f t="shared" si="6"/>
        <v>0.10841949918618954</v>
      </c>
    </row>
    <row r="141" spans="1:7">
      <c r="A141" s="176">
        <v>43982</v>
      </c>
      <c r="B141" s="192">
        <v>49506</v>
      </c>
      <c r="C141" s="185">
        <v>2346.7199999999998</v>
      </c>
      <c r="D141" s="186">
        <f t="shared" si="10"/>
        <v>5.3401301365731957E-3</v>
      </c>
      <c r="E141" s="187">
        <f t="shared" si="10"/>
        <v>9.4154178983391956E-2</v>
      </c>
      <c r="F141" s="188">
        <f t="shared" si="6"/>
        <v>5.3401301365731957E-3</v>
      </c>
      <c r="G141" s="190">
        <f t="shared" si="6"/>
        <v>9.4154178983391956E-2</v>
      </c>
    </row>
    <row r="142" spans="1:7">
      <c r="A142" s="176">
        <v>44012</v>
      </c>
      <c r="B142" s="192">
        <v>50151</v>
      </c>
      <c r="C142" s="185">
        <v>2361.5100000000002</v>
      </c>
      <c r="D142" s="186">
        <f t="shared" si="10"/>
        <v>1.4383303366172218E-2</v>
      </c>
      <c r="E142" s="187">
        <f t="shared" si="10"/>
        <v>8.7396567681688797E-2</v>
      </c>
      <c r="F142" s="188">
        <f t="shared" si="6"/>
        <v>1.4383303366172218E-2</v>
      </c>
      <c r="G142" s="190">
        <f t="shared" si="6"/>
        <v>8.7396567681688797E-2</v>
      </c>
    </row>
    <row r="143" spans="1:7">
      <c r="A143" s="176">
        <v>44043</v>
      </c>
      <c r="B143" s="192">
        <v>50620</v>
      </c>
      <c r="C143" s="185">
        <v>2396.7800000000002</v>
      </c>
      <c r="D143" s="186">
        <f t="shared" si="10"/>
        <v>2.316761130788203E-2</v>
      </c>
      <c r="E143" s="187">
        <f t="shared" si="10"/>
        <v>0.10121342161002378</v>
      </c>
      <c r="F143" s="188">
        <f t="shared" si="6"/>
        <v>2.316761130788203E-2</v>
      </c>
      <c r="G143" s="190">
        <f t="shared" si="6"/>
        <v>0.10121342161002378</v>
      </c>
    </row>
    <row r="144" spans="1:7">
      <c r="A144" s="176">
        <v>44074</v>
      </c>
      <c r="B144" s="192">
        <v>50806</v>
      </c>
      <c r="C144" s="185">
        <v>2377.4299999999998</v>
      </c>
      <c r="D144" s="186">
        <f t="shared" si="10"/>
        <v>2.4023412699212487E-2</v>
      </c>
      <c r="E144" s="187">
        <f t="shared" si="10"/>
        <v>6.4732252820336011E-2</v>
      </c>
      <c r="F144" s="188">
        <f t="shared" si="6"/>
        <v>2.4023412699212487E-2</v>
      </c>
      <c r="G144" s="190">
        <f t="shared" si="6"/>
        <v>6.4732252820336011E-2</v>
      </c>
    </row>
    <row r="145" spans="1:7">
      <c r="A145" s="176">
        <v>44104</v>
      </c>
      <c r="B145" s="192">
        <v>51044</v>
      </c>
      <c r="C145" s="185">
        <v>2376.13</v>
      </c>
      <c r="D145" s="186">
        <f t="shared" si="10"/>
        <v>2.8614149792288046E-2</v>
      </c>
      <c r="E145" s="187">
        <f t="shared" si="10"/>
        <v>6.9846915803692067E-2</v>
      </c>
      <c r="F145" s="188">
        <f t="shared" si="6"/>
        <v>2.8614149792288046E-2</v>
      </c>
      <c r="G145" s="190">
        <f t="shared" si="6"/>
        <v>6.9846915803692067E-2</v>
      </c>
    </row>
    <row r="146" spans="1:7">
      <c r="A146" s="176">
        <v>44135</v>
      </c>
      <c r="B146" s="192">
        <v>51310</v>
      </c>
      <c r="C146" s="185">
        <v>2365.52</v>
      </c>
      <c r="D146" s="186">
        <f t="shared" si="10"/>
        <v>2.6692812550024092E-2</v>
      </c>
      <c r="E146" s="187">
        <f t="shared" si="10"/>
        <v>6.187126575062063E-2</v>
      </c>
      <c r="F146" s="188">
        <f t="shared" ref="F146:G148" si="11">D146</f>
        <v>2.6692812550024092E-2</v>
      </c>
      <c r="G146" s="190">
        <f t="shared" si="11"/>
        <v>6.187126575062063E-2</v>
      </c>
    </row>
    <row r="147" spans="1:7">
      <c r="A147" s="176">
        <v>44165</v>
      </c>
      <c r="B147" s="192">
        <v>51657</v>
      </c>
      <c r="C147" s="185">
        <v>2388.73</v>
      </c>
      <c r="D147" s="186">
        <f t="shared" si="10"/>
        <v>2.812276092667787E-2</v>
      </c>
      <c r="E147" s="187">
        <f t="shared" si="10"/>
        <v>7.2839145763625268E-2</v>
      </c>
      <c r="F147" s="188">
        <f t="shared" si="11"/>
        <v>2.812276092667787E-2</v>
      </c>
      <c r="G147" s="190">
        <f t="shared" si="11"/>
        <v>7.2839145763625268E-2</v>
      </c>
    </row>
    <row r="148" spans="1:7">
      <c r="A148" s="176">
        <v>44196</v>
      </c>
      <c r="B148" s="192">
        <v>51899</v>
      </c>
      <c r="C148" s="185">
        <v>2392.02</v>
      </c>
      <c r="D148" s="186">
        <f t="shared" si="10"/>
        <v>2.8313849811769431E-2</v>
      </c>
      <c r="E148" s="187">
        <f t="shared" si="10"/>
        <v>7.5065168539325766E-2</v>
      </c>
      <c r="F148" s="188">
        <f t="shared" si="11"/>
        <v>2.8313849811769431E-2</v>
      </c>
      <c r="G148" s="190">
        <f t="shared" si="11"/>
        <v>7.5065168539325766E-2</v>
      </c>
    </row>
    <row r="149" spans="1:7">
      <c r="D149" s="166"/>
      <c r="E149" s="166"/>
      <c r="F149" s="166"/>
    </row>
    <row r="150" spans="1:7">
      <c r="D150" s="166"/>
      <c r="E150" s="166"/>
      <c r="F150" s="166"/>
    </row>
    <row r="151" spans="1:7">
      <c r="D151" s="166"/>
      <c r="E151" s="166"/>
      <c r="F151" s="166"/>
    </row>
    <row r="152" spans="1:7">
      <c r="D152" s="166"/>
      <c r="E152" s="166"/>
      <c r="F152" s="166"/>
    </row>
    <row r="153" spans="1:7">
      <c r="D153" s="166"/>
      <c r="E153" s="166"/>
      <c r="F153" s="166"/>
    </row>
    <row r="154" spans="1:7">
      <c r="D154" s="166"/>
      <c r="E154" s="166"/>
      <c r="F154" s="166"/>
    </row>
    <row r="155" spans="1:7">
      <c r="D155" s="166"/>
      <c r="E155" s="166"/>
      <c r="F155" s="166"/>
    </row>
    <row r="156" spans="1:7">
      <c r="D156" s="166"/>
      <c r="E156" s="166"/>
      <c r="F156" s="166"/>
    </row>
    <row r="157" spans="1:7">
      <c r="A157" s="166"/>
      <c r="D157" s="166"/>
      <c r="E157" s="166"/>
      <c r="F157" s="166"/>
    </row>
    <row r="158" spans="1:7" s="206" customFormat="1">
      <c r="A158" s="203"/>
    </row>
    <row r="159" spans="1:7">
      <c r="D159" s="166"/>
      <c r="E159" s="166"/>
      <c r="F159" s="166"/>
    </row>
    <row r="160" spans="1:7">
      <c r="D160" s="166"/>
      <c r="E160" s="166"/>
      <c r="F160" s="166"/>
    </row>
    <row r="161" spans="4:6">
      <c r="D161" s="166"/>
      <c r="E161" s="166"/>
      <c r="F161" s="166"/>
    </row>
    <row r="162" spans="4:6">
      <c r="D162" s="166"/>
      <c r="E162" s="166"/>
      <c r="F162" s="166"/>
    </row>
    <row r="163" spans="4:6">
      <c r="D163" s="166"/>
      <c r="E163" s="166"/>
      <c r="F163" s="166"/>
    </row>
    <row r="164" spans="4:6">
      <c r="D164" s="166"/>
      <c r="E164" s="166"/>
      <c r="F164" s="166"/>
    </row>
    <row r="165" spans="4:6">
      <c r="D165" s="166"/>
      <c r="E165" s="166"/>
      <c r="F165" s="166"/>
    </row>
    <row r="166" spans="4:6">
      <c r="D166" s="166"/>
      <c r="E166" s="166"/>
      <c r="F166" s="166"/>
    </row>
    <row r="167" spans="4:6">
      <c r="D167" s="166"/>
      <c r="E167" s="166"/>
      <c r="F167" s="166"/>
    </row>
    <row r="168" spans="4:6">
      <c r="D168" s="166"/>
      <c r="E168" s="166"/>
      <c r="F168" s="166"/>
    </row>
    <row r="169" spans="4:6">
      <c r="D169" s="166"/>
      <c r="E169" s="166"/>
      <c r="F169" s="166"/>
    </row>
  </sheetData>
  <mergeCells count="22">
    <mergeCell ref="I18:L18"/>
    <mergeCell ref="I19:L19"/>
    <mergeCell ref="I20:L20"/>
    <mergeCell ref="I21:L21"/>
    <mergeCell ref="I10:L10"/>
    <mergeCell ref="I13:L13"/>
    <mergeCell ref="I14:L14"/>
    <mergeCell ref="I15:L15"/>
    <mergeCell ref="I16:L16"/>
    <mergeCell ref="I17:L17"/>
    <mergeCell ref="I9:L9"/>
    <mergeCell ref="B1:G1"/>
    <mergeCell ref="D2:G2"/>
    <mergeCell ref="D4:E4"/>
    <mergeCell ref="F4:G4"/>
    <mergeCell ref="I2:L2"/>
    <mergeCell ref="I3:L3"/>
    <mergeCell ref="I4:L4"/>
    <mergeCell ref="I5:L5"/>
    <mergeCell ref="I6:L6"/>
    <mergeCell ref="I7:L7"/>
    <mergeCell ref="I8:L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8AFC3-AEA6-45F6-B28B-3127A0AD8164}">
  <dimension ref="A1:N169"/>
  <sheetViews>
    <sheetView workbookViewId="0">
      <selection activeCell="M10" sqref="M10"/>
    </sheetView>
  </sheetViews>
  <sheetFormatPr defaultColWidth="9.140625" defaultRowHeight="16.5"/>
  <cols>
    <col min="1" max="1" width="19" style="165" bestFit="1" customWidth="1"/>
    <col min="2" max="2" width="7" style="166" bestFit="1" customWidth="1"/>
    <col min="3" max="3" width="7.140625" style="166" customWidth="1"/>
    <col min="4" max="6" width="7.140625" style="209" customWidth="1"/>
    <col min="7" max="7" width="7.5703125" style="166" bestFit="1" customWidth="1"/>
    <col min="8" max="16384" width="9.140625" style="166"/>
  </cols>
  <sheetData>
    <row r="1" spans="1:14" ht="17.25" thickBot="1">
      <c r="B1" s="238" t="s">
        <v>84</v>
      </c>
      <c r="C1" s="238"/>
      <c r="D1" s="238"/>
      <c r="E1" s="238"/>
      <c r="F1" s="238"/>
      <c r="G1" s="238"/>
      <c r="I1" s="193"/>
      <c r="J1" s="194"/>
      <c r="K1" s="195"/>
      <c r="L1" s="195"/>
      <c r="M1" s="195" t="s">
        <v>38</v>
      </c>
      <c r="N1" s="196" t="s">
        <v>46</v>
      </c>
    </row>
    <row r="2" spans="1:14" ht="17.25" thickBot="1">
      <c r="B2" s="167"/>
      <c r="C2" s="167"/>
      <c r="D2" s="239" t="s">
        <v>100</v>
      </c>
      <c r="E2" s="239"/>
      <c r="F2" s="239"/>
      <c r="G2" s="239"/>
      <c r="I2" s="243" t="s">
        <v>101</v>
      </c>
      <c r="J2" s="244"/>
      <c r="K2" s="244"/>
      <c r="L2" s="244"/>
      <c r="M2" s="197">
        <f>COUNTA(D41:D148)</f>
        <v>108</v>
      </c>
      <c r="N2" s="198">
        <f>COUNTA(E41:E148)</f>
        <v>108</v>
      </c>
    </row>
    <row r="3" spans="1:14" s="171" customFormat="1">
      <c r="A3" s="168" t="s">
        <v>86</v>
      </c>
      <c r="B3" s="169" t="s">
        <v>38</v>
      </c>
      <c r="C3" s="170" t="s">
        <v>46</v>
      </c>
      <c r="D3" s="169" t="s">
        <v>38</v>
      </c>
      <c r="E3" s="170" t="s">
        <v>46</v>
      </c>
      <c r="F3" s="169" t="s">
        <v>38</v>
      </c>
      <c r="G3" s="170" t="s">
        <v>46</v>
      </c>
      <c r="I3" s="236" t="s">
        <v>102</v>
      </c>
      <c r="J3" s="237"/>
      <c r="K3" s="237"/>
      <c r="L3" s="237"/>
      <c r="M3" s="199">
        <f>AVERAGE(F41:F148)</f>
        <v>0.1351114997406363</v>
      </c>
      <c r="N3" s="200">
        <f>AVERAGE(G41:G148)</f>
        <v>3.4376718613168308E-2</v>
      </c>
    </row>
    <row r="4" spans="1:14" s="175" customFormat="1" ht="19.5" customHeight="1">
      <c r="A4" s="172" t="s">
        <v>87</v>
      </c>
      <c r="B4" s="173"/>
      <c r="C4" s="174"/>
      <c r="D4" s="240" t="s">
        <v>88</v>
      </c>
      <c r="E4" s="241"/>
      <c r="F4" s="240" t="s">
        <v>89</v>
      </c>
      <c r="G4" s="242"/>
      <c r="I4" s="236" t="s">
        <v>103</v>
      </c>
      <c r="J4" s="237"/>
      <c r="K4" s="237"/>
      <c r="L4" s="237"/>
      <c r="M4" s="199">
        <f>MAX(F41:F148)</f>
        <v>0.28825300628060968</v>
      </c>
      <c r="N4" s="200">
        <f>MAX(G41:G148)</f>
        <v>7.5239584117326563E-2</v>
      </c>
    </row>
    <row r="5" spans="1:14" s="183" customFormat="1" ht="19.5" customHeight="1">
      <c r="A5" s="176">
        <v>39845</v>
      </c>
      <c r="B5" s="177">
        <v>10000</v>
      </c>
      <c r="C5" s="178">
        <v>1441.27</v>
      </c>
      <c r="D5" s="179"/>
      <c r="E5" s="180"/>
      <c r="F5" s="181"/>
      <c r="G5" s="182"/>
      <c r="I5" s="236" t="s">
        <v>104</v>
      </c>
      <c r="J5" s="237"/>
      <c r="K5" s="237"/>
      <c r="L5" s="237"/>
      <c r="M5" s="199">
        <f>MIN(F41:F148)</f>
        <v>5.0470552562667192E-2</v>
      </c>
      <c r="N5" s="200">
        <f>MIN(G41:G148)</f>
        <v>1.039030119109996E-2</v>
      </c>
    </row>
    <row r="6" spans="1:14">
      <c r="A6" s="176">
        <v>39872</v>
      </c>
      <c r="B6" s="184">
        <v>9859.1061037513919</v>
      </c>
      <c r="C6" s="185">
        <v>1435.83</v>
      </c>
      <c r="D6" s="186"/>
      <c r="E6" s="187"/>
      <c r="F6" s="188"/>
      <c r="G6" s="189"/>
      <c r="I6" s="236" t="s">
        <v>105</v>
      </c>
      <c r="J6" s="237"/>
      <c r="K6" s="237"/>
      <c r="L6" s="237"/>
      <c r="M6" s="199">
        <f>STDEV(F41:F148)</f>
        <v>6.1122406708847589E-2</v>
      </c>
      <c r="N6" s="200">
        <f>STDEV(G41:G148)</f>
        <v>1.6778004000121888E-2</v>
      </c>
    </row>
    <row r="7" spans="1:14">
      <c r="A7" s="176">
        <v>39903</v>
      </c>
      <c r="B7" s="184">
        <v>9732.0787421072164</v>
      </c>
      <c r="C7" s="185">
        <v>1455.79</v>
      </c>
      <c r="D7" s="186"/>
      <c r="E7" s="187"/>
      <c r="F7" s="188"/>
      <c r="G7" s="189"/>
      <c r="I7" s="236" t="s">
        <v>95</v>
      </c>
      <c r="J7" s="237"/>
      <c r="K7" s="237"/>
      <c r="L7" s="237"/>
      <c r="M7" s="201">
        <f>(COUNTIF(F41:F148,"&gt;0"))/M2</f>
        <v>1</v>
      </c>
      <c r="N7" s="202">
        <f>(COUNTIF(G41:G148,"&gt;0"))/N2</f>
        <v>1</v>
      </c>
    </row>
    <row r="8" spans="1:14">
      <c r="A8" s="176">
        <v>39933</v>
      </c>
      <c r="B8" s="184">
        <v>10233.997771449795</v>
      </c>
      <c r="C8" s="185">
        <v>1462.75</v>
      </c>
      <c r="D8" s="186"/>
      <c r="E8" s="187"/>
      <c r="F8" s="188"/>
      <c r="G8" s="189"/>
      <c r="I8" s="236" t="s">
        <v>96</v>
      </c>
      <c r="J8" s="237"/>
      <c r="K8" s="237"/>
      <c r="L8" s="237"/>
      <c r="M8" s="199">
        <f>AVERAGEIF(F41:F148,"&gt;0")</f>
        <v>0.1351114997406363</v>
      </c>
      <c r="N8" s="200">
        <f>AVERAGEIF(G41:G148,"&gt;0")</f>
        <v>3.4376718613168308E-2</v>
      </c>
    </row>
    <row r="9" spans="1:14">
      <c r="A9" s="176">
        <v>39964</v>
      </c>
      <c r="B9" s="184">
        <v>10779.249721431224</v>
      </c>
      <c r="C9" s="185">
        <v>1473.36</v>
      </c>
      <c r="D9" s="186"/>
      <c r="E9" s="187"/>
      <c r="F9" s="188"/>
      <c r="G9" s="189"/>
      <c r="I9" s="236" t="s">
        <v>97</v>
      </c>
      <c r="J9" s="237"/>
      <c r="K9" s="237"/>
      <c r="L9" s="237"/>
      <c r="M9" s="201">
        <f>1-M7</f>
        <v>0</v>
      </c>
      <c r="N9" s="202">
        <f>1-N7</f>
        <v>0</v>
      </c>
    </row>
    <row r="10" spans="1:14" ht="17.25" thickBot="1">
      <c r="A10" s="176">
        <v>39994</v>
      </c>
      <c r="B10" s="184">
        <v>11463.909867525072</v>
      </c>
      <c r="C10" s="185">
        <v>1481.74</v>
      </c>
      <c r="D10" s="186"/>
      <c r="E10" s="187"/>
      <c r="F10" s="188"/>
      <c r="G10" s="189"/>
      <c r="I10" s="245" t="s">
        <v>98</v>
      </c>
      <c r="J10" s="246"/>
      <c r="K10" s="246"/>
      <c r="L10" s="246"/>
      <c r="M10" s="204" t="e">
        <f>AVERAGEIF(F41:F148,"&lt;0")</f>
        <v>#DIV/0!</v>
      </c>
      <c r="N10" s="205" t="e">
        <f>AVERAGEIF(G41:G148,"&lt;0")</f>
        <v>#DIV/0!</v>
      </c>
    </row>
    <row r="11" spans="1:14">
      <c r="A11" s="176">
        <v>40025</v>
      </c>
      <c r="B11" s="184">
        <v>12074.780240188191</v>
      </c>
      <c r="C11" s="185">
        <v>1505.64</v>
      </c>
      <c r="D11" s="186"/>
      <c r="E11" s="187"/>
      <c r="F11" s="188"/>
      <c r="G11" s="189"/>
      <c r="I11" s="207" t="s">
        <v>99</v>
      </c>
      <c r="J11" s="207"/>
      <c r="K11" s="208"/>
      <c r="L11" s="208"/>
      <c r="M11" s="208"/>
      <c r="N11" s="207"/>
    </row>
    <row r="12" spans="1:14" ht="17.25" thickBot="1">
      <c r="A12" s="176">
        <v>40056</v>
      </c>
      <c r="B12" s="184">
        <v>12630.927324501672</v>
      </c>
      <c r="C12" s="185">
        <v>1521.23</v>
      </c>
      <c r="D12" s="186"/>
      <c r="E12" s="187"/>
      <c r="F12" s="188"/>
      <c r="G12" s="189"/>
      <c r="I12" s="193"/>
      <c r="J12" s="194"/>
      <c r="K12" s="195"/>
      <c r="L12" s="195"/>
      <c r="M12" s="195" t="s">
        <v>38</v>
      </c>
      <c r="N12" s="196" t="s">
        <v>46</v>
      </c>
    </row>
    <row r="13" spans="1:14">
      <c r="A13" s="176">
        <v>40086</v>
      </c>
      <c r="B13" s="184">
        <v>13183.112541785316</v>
      </c>
      <c r="C13" s="185">
        <v>1537.21</v>
      </c>
      <c r="D13" s="186"/>
      <c r="E13" s="187"/>
      <c r="F13" s="188"/>
      <c r="G13" s="189"/>
      <c r="I13" s="243" t="s">
        <v>101</v>
      </c>
      <c r="J13" s="244"/>
      <c r="K13" s="244"/>
      <c r="L13" s="244"/>
      <c r="M13" s="197">
        <f>COUNTA(D64:D148)</f>
        <v>85</v>
      </c>
      <c r="N13" s="198">
        <f>COUNTA(E64:E148)</f>
        <v>85</v>
      </c>
    </row>
    <row r="14" spans="1:14">
      <c r="A14" s="176">
        <v>40117</v>
      </c>
      <c r="B14" s="184">
        <v>13969.790763897487</v>
      </c>
      <c r="C14" s="185">
        <v>1544.8</v>
      </c>
      <c r="D14" s="186"/>
      <c r="E14" s="187"/>
      <c r="F14" s="188"/>
      <c r="G14" s="189"/>
      <c r="I14" s="236" t="s">
        <v>102</v>
      </c>
      <c r="J14" s="237"/>
      <c r="K14" s="237"/>
      <c r="L14" s="237"/>
      <c r="M14" s="199">
        <f>AVERAGE(F64:F148)</f>
        <v>0.11236599508111847</v>
      </c>
      <c r="N14" s="200">
        <f>AVERAGE(G64:G148)</f>
        <v>2.8963109381613526E-2</v>
      </c>
    </row>
    <row r="15" spans="1:14">
      <c r="A15" s="176">
        <v>40147</v>
      </c>
      <c r="B15" s="184">
        <v>13846.477652593783</v>
      </c>
      <c r="C15" s="185">
        <v>1564.8</v>
      </c>
      <c r="D15" s="186"/>
      <c r="E15" s="187"/>
      <c r="F15" s="188"/>
      <c r="G15" s="189"/>
      <c r="I15" s="236" t="s">
        <v>103</v>
      </c>
      <c r="J15" s="237"/>
      <c r="K15" s="237"/>
      <c r="L15" s="237"/>
      <c r="M15" s="199">
        <f>MAX(F64:F148)</f>
        <v>0.21864486936786887</v>
      </c>
      <c r="N15" s="200">
        <f>MAX(G64:G148)</f>
        <v>5.6922958089252518E-2</v>
      </c>
    </row>
    <row r="16" spans="1:14">
      <c r="A16" s="176">
        <v>40178</v>
      </c>
      <c r="B16" s="184">
        <v>14702.983781106846</v>
      </c>
      <c r="C16" s="185">
        <v>1540.34</v>
      </c>
      <c r="D16" s="186"/>
      <c r="E16" s="187"/>
      <c r="F16" s="188"/>
      <c r="G16" s="189"/>
      <c r="I16" s="236" t="s">
        <v>104</v>
      </c>
      <c r="J16" s="237"/>
      <c r="K16" s="237"/>
      <c r="L16" s="237"/>
      <c r="M16" s="199">
        <f>MIN(F64:F148)</f>
        <v>5.0470552562667192E-2</v>
      </c>
      <c r="N16" s="200">
        <f>MIN(G64:G148)</f>
        <v>1.039030119109996E-2</v>
      </c>
    </row>
    <row r="17" spans="1:14">
      <c r="A17" s="176">
        <v>40209</v>
      </c>
      <c r="B17" s="184">
        <v>15369.320292187693</v>
      </c>
      <c r="C17" s="185">
        <v>1563.87</v>
      </c>
      <c r="D17" s="186"/>
      <c r="E17" s="187"/>
      <c r="F17" s="188"/>
      <c r="G17" s="189"/>
      <c r="I17" s="236" t="s">
        <v>105</v>
      </c>
      <c r="J17" s="237"/>
      <c r="K17" s="237"/>
      <c r="L17" s="237"/>
      <c r="M17" s="199">
        <f>STDEV(F64:F148)</f>
        <v>4.5582150710000414E-2</v>
      </c>
      <c r="N17" s="200">
        <f>STDEV(G64:G148)</f>
        <v>1.2243872240834406E-2</v>
      </c>
    </row>
    <row r="18" spans="1:14">
      <c r="A18" s="176">
        <v>40237</v>
      </c>
      <c r="B18" s="184">
        <v>15493.623870248854</v>
      </c>
      <c r="C18" s="185">
        <v>1569.71</v>
      </c>
      <c r="D18" s="186"/>
      <c r="E18" s="187"/>
      <c r="F18" s="188"/>
      <c r="G18" s="189"/>
      <c r="I18" s="236" t="s">
        <v>95</v>
      </c>
      <c r="J18" s="237"/>
      <c r="K18" s="237"/>
      <c r="L18" s="237"/>
      <c r="M18" s="201">
        <f>(COUNTIF(F64:F148,"&gt;0"))/M13</f>
        <v>1</v>
      </c>
      <c r="N18" s="202">
        <f>(COUNTIF(G64:G148,"&gt;0"))/N13</f>
        <v>1</v>
      </c>
    </row>
    <row r="19" spans="1:14">
      <c r="A19" s="176">
        <v>40268</v>
      </c>
      <c r="B19" s="184">
        <v>15694.688622013122</v>
      </c>
      <c r="C19" s="185">
        <v>1567.78</v>
      </c>
      <c r="D19" s="186"/>
      <c r="E19" s="187"/>
      <c r="F19" s="188"/>
      <c r="G19" s="189"/>
      <c r="I19" s="236" t="s">
        <v>96</v>
      </c>
      <c r="J19" s="237"/>
      <c r="K19" s="237"/>
      <c r="L19" s="237"/>
      <c r="M19" s="199">
        <f>AVERAGEIF(F64:F148,"&gt;0")</f>
        <v>0.11236599508111847</v>
      </c>
      <c r="N19" s="200">
        <f>AVERAGEIF(G64:G148,"&gt;0")</f>
        <v>2.8963109381613526E-2</v>
      </c>
    </row>
    <row r="20" spans="1:14">
      <c r="A20" s="176">
        <v>40298</v>
      </c>
      <c r="B20" s="184">
        <v>16612.356072799303</v>
      </c>
      <c r="C20" s="185">
        <v>1584.1</v>
      </c>
      <c r="D20" s="186"/>
      <c r="E20" s="187"/>
      <c r="F20" s="188"/>
      <c r="G20" s="189"/>
      <c r="I20" s="236" t="s">
        <v>97</v>
      </c>
      <c r="J20" s="237"/>
      <c r="K20" s="237"/>
      <c r="L20" s="237"/>
      <c r="M20" s="201">
        <f>1-M18</f>
        <v>0</v>
      </c>
      <c r="N20" s="202">
        <f>1-N18</f>
        <v>0</v>
      </c>
    </row>
    <row r="21" spans="1:14" ht="17.25" thickBot="1">
      <c r="A21" s="176">
        <v>40329</v>
      </c>
      <c r="B21" s="184">
        <v>15743.716726507364</v>
      </c>
      <c r="C21" s="185">
        <v>1597.43</v>
      </c>
      <c r="D21" s="186"/>
      <c r="E21" s="187"/>
      <c r="F21" s="188"/>
      <c r="G21" s="189"/>
      <c r="I21" s="245" t="s">
        <v>98</v>
      </c>
      <c r="J21" s="246"/>
      <c r="K21" s="246"/>
      <c r="L21" s="246"/>
      <c r="M21" s="204" t="e">
        <f>AVERAGEIF(F64:F148,"&lt;0")</f>
        <v>#DIV/0!</v>
      </c>
      <c r="N21" s="205" t="e">
        <f>AVERAGEIF(G64:G148,"&lt;0")</f>
        <v>#DIV/0!</v>
      </c>
    </row>
    <row r="22" spans="1:14">
      <c r="A22" s="176">
        <v>40359</v>
      </c>
      <c r="B22" s="184">
        <v>16401.881886839168</v>
      </c>
      <c r="C22" s="185">
        <v>1622.48</v>
      </c>
      <c r="D22" s="186"/>
      <c r="E22" s="187"/>
      <c r="F22" s="188"/>
      <c r="G22" s="189"/>
    </row>
    <row r="23" spans="1:14">
      <c r="A23" s="176">
        <v>40390</v>
      </c>
      <c r="B23" s="184">
        <v>16700.259997523826</v>
      </c>
      <c r="C23" s="185">
        <v>1639.79</v>
      </c>
      <c r="D23" s="186"/>
      <c r="E23" s="187"/>
      <c r="F23" s="188"/>
      <c r="G23" s="189"/>
    </row>
    <row r="24" spans="1:14">
      <c r="A24" s="176">
        <v>40421</v>
      </c>
      <c r="B24" s="184">
        <v>17346.787173455483</v>
      </c>
      <c r="C24" s="185">
        <v>1660.89</v>
      </c>
      <c r="D24" s="186"/>
      <c r="E24" s="187"/>
      <c r="F24" s="188"/>
      <c r="G24" s="189"/>
    </row>
    <row r="25" spans="1:14">
      <c r="A25" s="176">
        <v>40451</v>
      </c>
      <c r="B25" s="184">
        <v>17748.669060294658</v>
      </c>
      <c r="C25" s="185">
        <v>1662.66</v>
      </c>
      <c r="D25" s="186"/>
      <c r="E25" s="187"/>
      <c r="F25" s="188"/>
      <c r="G25" s="189"/>
    </row>
    <row r="26" spans="1:14">
      <c r="A26" s="176">
        <v>40482</v>
      </c>
      <c r="B26" s="184">
        <v>17738.269159341333</v>
      </c>
      <c r="C26" s="185">
        <v>1668.58</v>
      </c>
      <c r="D26" s="186"/>
      <c r="E26" s="187"/>
      <c r="F26" s="188"/>
      <c r="G26" s="189"/>
    </row>
    <row r="27" spans="1:14">
      <c r="A27" s="176">
        <v>40512</v>
      </c>
      <c r="B27" s="184">
        <v>18240.931038752005</v>
      </c>
      <c r="C27" s="185">
        <v>1658.99</v>
      </c>
      <c r="D27" s="186"/>
      <c r="E27" s="187"/>
      <c r="F27" s="188"/>
      <c r="G27" s="189"/>
    </row>
    <row r="28" spans="1:14">
      <c r="A28" s="176">
        <v>40543</v>
      </c>
      <c r="B28" s="184">
        <v>18634.393958152774</v>
      </c>
      <c r="C28" s="185">
        <v>1641.1</v>
      </c>
      <c r="D28" s="186"/>
      <c r="E28" s="187"/>
      <c r="F28" s="188"/>
      <c r="G28" s="189"/>
    </row>
    <row r="29" spans="1:14">
      <c r="A29" s="176">
        <v>40574</v>
      </c>
      <c r="B29" s="184">
        <v>19803.639965333656</v>
      </c>
      <c r="C29" s="185">
        <v>1643.01</v>
      </c>
      <c r="D29" s="186"/>
      <c r="E29" s="187"/>
      <c r="F29" s="188"/>
      <c r="G29" s="189"/>
    </row>
    <row r="30" spans="1:14">
      <c r="A30" s="176">
        <v>40602</v>
      </c>
      <c r="B30" s="184">
        <v>19692.707688498198</v>
      </c>
      <c r="C30" s="185">
        <v>1647.12</v>
      </c>
      <c r="D30" s="186"/>
      <c r="E30" s="187"/>
      <c r="F30" s="188"/>
      <c r="G30" s="189"/>
    </row>
    <row r="31" spans="1:14">
      <c r="A31" s="176">
        <v>40633</v>
      </c>
      <c r="B31" s="184">
        <v>19718.459824192145</v>
      </c>
      <c r="C31" s="185">
        <v>1648.03</v>
      </c>
      <c r="D31" s="186"/>
      <c r="E31" s="187"/>
      <c r="F31" s="188"/>
      <c r="G31" s="189"/>
    </row>
    <row r="32" spans="1:14">
      <c r="A32" s="176">
        <v>40663</v>
      </c>
      <c r="B32" s="184">
        <v>19808.344682431591</v>
      </c>
      <c r="C32" s="185">
        <v>1668.95</v>
      </c>
      <c r="D32" s="186"/>
      <c r="E32" s="187"/>
      <c r="F32" s="188"/>
      <c r="G32" s="189"/>
    </row>
    <row r="33" spans="1:7">
      <c r="A33" s="176">
        <v>40694</v>
      </c>
      <c r="B33" s="184">
        <v>19719.202674260239</v>
      </c>
      <c r="C33" s="185">
        <v>1690.73</v>
      </c>
      <c r="D33" s="186"/>
      <c r="E33" s="187"/>
      <c r="F33" s="188"/>
      <c r="G33" s="189"/>
    </row>
    <row r="34" spans="1:7">
      <c r="A34" s="176">
        <v>40724</v>
      </c>
      <c r="B34" s="184">
        <v>19445.833849201434</v>
      </c>
      <c r="C34" s="185">
        <v>1685.78</v>
      </c>
      <c r="D34" s="186"/>
      <c r="E34" s="187"/>
      <c r="F34" s="188"/>
      <c r="G34" s="189"/>
    </row>
    <row r="35" spans="1:7">
      <c r="A35" s="176">
        <v>40755</v>
      </c>
      <c r="B35" s="184">
        <v>19593.41339606289</v>
      </c>
      <c r="C35" s="185">
        <v>1712.53</v>
      </c>
      <c r="D35" s="186"/>
      <c r="E35" s="187"/>
      <c r="F35" s="188"/>
      <c r="G35" s="189"/>
    </row>
    <row r="36" spans="1:7">
      <c r="A36" s="176">
        <v>40786</v>
      </c>
      <c r="B36" s="184">
        <v>19184.350625232135</v>
      </c>
      <c r="C36" s="185">
        <v>1737.55</v>
      </c>
      <c r="D36" s="186"/>
      <c r="E36" s="187"/>
      <c r="F36" s="188"/>
      <c r="G36" s="189"/>
    </row>
    <row r="37" spans="1:7">
      <c r="A37" s="176">
        <v>40816</v>
      </c>
      <c r="B37" s="184">
        <v>18818.373158350867</v>
      </c>
      <c r="C37" s="185">
        <v>1750.19</v>
      </c>
      <c r="D37" s="186"/>
      <c r="E37" s="187"/>
      <c r="F37" s="188"/>
      <c r="G37" s="189"/>
    </row>
    <row r="38" spans="1:7">
      <c r="A38" s="176">
        <v>40847</v>
      </c>
      <c r="B38" s="184">
        <v>18458.833725393088</v>
      </c>
      <c r="C38" s="185">
        <v>1752.07</v>
      </c>
      <c r="D38" s="186"/>
      <c r="E38" s="187"/>
      <c r="F38" s="188"/>
      <c r="G38" s="189"/>
    </row>
    <row r="39" spans="1:7">
      <c r="A39" s="176">
        <v>40877</v>
      </c>
      <c r="B39" s="184">
        <v>18362.015599851424</v>
      </c>
      <c r="C39" s="185">
        <v>1750.55</v>
      </c>
      <c r="D39" s="186"/>
      <c r="E39" s="187"/>
      <c r="F39" s="188"/>
      <c r="G39" s="189"/>
    </row>
    <row r="40" spans="1:7">
      <c r="A40" s="176">
        <v>40908</v>
      </c>
      <c r="B40" s="184">
        <v>19320.292187693445</v>
      </c>
      <c r="C40" s="185">
        <v>1769.79</v>
      </c>
      <c r="D40" s="186"/>
      <c r="E40" s="187"/>
      <c r="F40" s="188"/>
      <c r="G40" s="189"/>
    </row>
    <row r="41" spans="1:7">
      <c r="A41" s="176">
        <v>40939</v>
      </c>
      <c r="B41" s="184">
        <v>19720.193141017699</v>
      </c>
      <c r="C41" s="185">
        <v>1785.33</v>
      </c>
      <c r="D41" s="186">
        <f>(B41-B5)/B5</f>
        <v>0.97201931410176989</v>
      </c>
      <c r="E41" s="187">
        <f>(C41-C5)/C5</f>
        <v>0.23872001776211255</v>
      </c>
      <c r="F41" s="188">
        <f>POWER(B41/B5,12/36)-1</f>
        <v>0.25401785862103532</v>
      </c>
      <c r="G41" s="190">
        <f>POWER(C41/C5,12/36)-1</f>
        <v>7.396728448435419E-2</v>
      </c>
    </row>
    <row r="42" spans="1:7">
      <c r="A42" s="176">
        <v>40968</v>
      </c>
      <c r="B42" s="184">
        <v>20098.056208988477</v>
      </c>
      <c r="C42" s="185">
        <v>1784.92</v>
      </c>
      <c r="D42" s="186">
        <f t="shared" ref="D42:E57" si="0">(B42-B6)/B6</f>
        <v>1.0385272252360853</v>
      </c>
      <c r="E42" s="187">
        <f t="shared" si="0"/>
        <v>0.24312766831728003</v>
      </c>
      <c r="F42" s="188">
        <f t="shared" ref="F42:G57" si="1">POWER(B42/B6,12/36)-1</f>
        <v>0.26795986026396568</v>
      </c>
      <c r="G42" s="190">
        <f t="shared" si="1"/>
        <v>7.5239584117326563E-2</v>
      </c>
    </row>
    <row r="43" spans="1:7">
      <c r="A43" s="176">
        <v>40999</v>
      </c>
      <c r="B43" s="184">
        <v>20806.982790640082</v>
      </c>
      <c r="C43" s="185">
        <v>1775.14</v>
      </c>
      <c r="D43" s="186">
        <f t="shared" si="0"/>
        <v>1.13797928911279</v>
      </c>
      <c r="E43" s="187">
        <f t="shared" si="0"/>
        <v>0.21936543045356827</v>
      </c>
      <c r="F43" s="188">
        <f t="shared" si="1"/>
        <v>0.28825300628060968</v>
      </c>
      <c r="G43" s="190">
        <f t="shared" si="1"/>
        <v>6.8344436700411126E-2</v>
      </c>
    </row>
    <row r="44" spans="1:7">
      <c r="A44" s="176">
        <v>41029</v>
      </c>
      <c r="B44" s="184">
        <v>20807.230407329447</v>
      </c>
      <c r="C44" s="185">
        <v>1794.82</v>
      </c>
      <c r="D44" s="186">
        <f t="shared" si="0"/>
        <v>1.033147834502782</v>
      </c>
      <c r="E44" s="187">
        <f t="shared" si="0"/>
        <v>0.22701760382840536</v>
      </c>
      <c r="F44" s="188">
        <f t="shared" si="1"/>
        <v>0.26684355433324858</v>
      </c>
      <c r="G44" s="190">
        <f t="shared" si="1"/>
        <v>7.0574589875647575E-2</v>
      </c>
    </row>
    <row r="45" spans="1:7">
      <c r="A45" s="176">
        <v>41060</v>
      </c>
      <c r="B45" s="184">
        <v>20884.734431100649</v>
      </c>
      <c r="C45" s="185">
        <v>1811.06</v>
      </c>
      <c r="D45" s="186">
        <f t="shared" si="0"/>
        <v>0.93749425709822598</v>
      </c>
      <c r="E45" s="187">
        <f t="shared" si="0"/>
        <v>0.22920399630775917</v>
      </c>
      <c r="F45" s="188">
        <f t="shared" si="1"/>
        <v>0.24665650632804703</v>
      </c>
      <c r="G45" s="190">
        <f t="shared" si="1"/>
        <v>7.1210089405264521E-2</v>
      </c>
    </row>
    <row r="46" spans="1:7">
      <c r="A46" s="176">
        <v>41090</v>
      </c>
      <c r="B46" s="184">
        <v>21055.837563451765</v>
      </c>
      <c r="C46" s="185">
        <v>1811.77</v>
      </c>
      <c r="D46" s="186">
        <f t="shared" si="0"/>
        <v>0.83670648206147158</v>
      </c>
      <c r="E46" s="187">
        <f t="shared" si="0"/>
        <v>0.22273138337360129</v>
      </c>
      <c r="F46" s="188">
        <f t="shared" si="1"/>
        <v>0.22465357013530585</v>
      </c>
      <c r="G46" s="190">
        <f t="shared" si="1"/>
        <v>6.9326557738796923E-2</v>
      </c>
    </row>
    <row r="47" spans="1:7">
      <c r="A47" s="176">
        <v>41121</v>
      </c>
      <c r="B47" s="184">
        <v>22013.866534604425</v>
      </c>
      <c r="C47" s="185">
        <v>1836.76</v>
      </c>
      <c r="D47" s="186">
        <f t="shared" si="0"/>
        <v>0.82312771716840205</v>
      </c>
      <c r="E47" s="187">
        <f t="shared" si="0"/>
        <v>0.21991976833771676</v>
      </c>
      <c r="F47" s="188">
        <f t="shared" si="1"/>
        <v>0.22162814894559979</v>
      </c>
      <c r="G47" s="190">
        <f t="shared" si="1"/>
        <v>6.8506306160946995E-2</v>
      </c>
    </row>
    <row r="48" spans="1:7">
      <c r="A48" s="176">
        <v>41152</v>
      </c>
      <c r="B48" s="184">
        <v>22233.007304692328</v>
      </c>
      <c r="C48" s="185">
        <v>1837.96</v>
      </c>
      <c r="D48" s="186">
        <f t="shared" si="0"/>
        <v>0.76020388159184404</v>
      </c>
      <c r="E48" s="187">
        <f t="shared" si="0"/>
        <v>0.20820651709471941</v>
      </c>
      <c r="F48" s="188">
        <f t="shared" si="1"/>
        <v>0.20740876656635199</v>
      </c>
      <c r="G48" s="190">
        <f t="shared" si="1"/>
        <v>6.5075491748689096E-2</v>
      </c>
    </row>
    <row r="49" spans="1:7">
      <c r="A49" s="176">
        <v>41182</v>
      </c>
      <c r="B49" s="184">
        <v>23212.331311130361</v>
      </c>
      <c r="C49" s="185">
        <v>1840.49</v>
      </c>
      <c r="D49" s="186">
        <f t="shared" si="0"/>
        <v>0.76076258452291445</v>
      </c>
      <c r="E49" s="187">
        <f t="shared" si="0"/>
        <v>0.19729249744667285</v>
      </c>
      <c r="F49" s="188">
        <f t="shared" si="1"/>
        <v>0.20753650015142888</v>
      </c>
      <c r="G49" s="190">
        <f t="shared" si="1"/>
        <v>6.1858758803444269E-2</v>
      </c>
    </row>
    <row r="50" spans="1:7">
      <c r="A50" s="176">
        <v>41213</v>
      </c>
      <c r="B50" s="184">
        <v>23455.243283397296</v>
      </c>
      <c r="C50" s="185">
        <v>1844.11</v>
      </c>
      <c r="D50" s="186">
        <f t="shared" si="0"/>
        <v>0.67899746530301119</v>
      </c>
      <c r="E50" s="187">
        <f t="shared" si="0"/>
        <v>0.1937532366649404</v>
      </c>
      <c r="F50" s="188">
        <f t="shared" si="1"/>
        <v>0.18854787572235909</v>
      </c>
      <c r="G50" s="190">
        <f t="shared" si="1"/>
        <v>6.081142233267256E-2</v>
      </c>
    </row>
    <row r="51" spans="1:7">
      <c r="A51" s="176">
        <v>41243</v>
      </c>
      <c r="B51" s="184">
        <v>24135.941562461299</v>
      </c>
      <c r="C51" s="185">
        <v>1847.02</v>
      </c>
      <c r="D51" s="186">
        <f t="shared" si="0"/>
        <v>0.74311057064682784</v>
      </c>
      <c r="E51" s="187">
        <f t="shared" si="0"/>
        <v>0.18035531697341514</v>
      </c>
      <c r="F51" s="188">
        <f t="shared" si="1"/>
        <v>0.20348767091873898</v>
      </c>
      <c r="G51" s="190">
        <f t="shared" si="1"/>
        <v>5.6827859923434199E-2</v>
      </c>
    </row>
    <row r="52" spans="1:7">
      <c r="A52" s="176">
        <v>41274</v>
      </c>
      <c r="B52" s="184">
        <v>25521.852172836439</v>
      </c>
      <c r="C52" s="185">
        <v>1844.39</v>
      </c>
      <c r="D52" s="186">
        <f t="shared" si="0"/>
        <v>0.73582808447573111</v>
      </c>
      <c r="E52" s="187">
        <f t="shared" si="0"/>
        <v>0.19739148499681902</v>
      </c>
      <c r="F52" s="188">
        <f t="shared" si="1"/>
        <v>0.20180932716651312</v>
      </c>
      <c r="G52" s="190">
        <f t="shared" si="1"/>
        <v>6.1888021466431464E-2</v>
      </c>
    </row>
    <row r="53" spans="1:7">
      <c r="A53" s="176">
        <v>41305</v>
      </c>
      <c r="B53" s="184">
        <v>27756.840411043693</v>
      </c>
      <c r="C53" s="185">
        <v>1831.49</v>
      </c>
      <c r="D53" s="186">
        <f t="shared" si="0"/>
        <v>0.80599010778327285</v>
      </c>
      <c r="E53" s="187">
        <f t="shared" si="0"/>
        <v>0.17112675606028643</v>
      </c>
      <c r="F53" s="188">
        <f t="shared" si="1"/>
        <v>0.21778827710155446</v>
      </c>
      <c r="G53" s="190">
        <f t="shared" si="1"/>
        <v>5.4066395095255348E-2</v>
      </c>
    </row>
    <row r="54" spans="1:7">
      <c r="A54" s="176">
        <v>41333</v>
      </c>
      <c r="B54" s="184">
        <v>28436.795840039606</v>
      </c>
      <c r="C54" s="185">
        <v>1840.67</v>
      </c>
      <c r="D54" s="186">
        <f>(B54-B18)/B18</f>
        <v>0.83538700036758173</v>
      </c>
      <c r="E54" s="187">
        <f t="shared" si="0"/>
        <v>0.17261787209102319</v>
      </c>
      <c r="F54" s="188">
        <f t="shared" si="1"/>
        <v>0.22436023800500915</v>
      </c>
      <c r="G54" s="190">
        <f t="shared" si="1"/>
        <v>5.4513562378469604E-2</v>
      </c>
    </row>
    <row r="55" spans="1:7">
      <c r="A55" s="176">
        <v>41364</v>
      </c>
      <c r="B55" s="184">
        <v>28727.250216664594</v>
      </c>
      <c r="C55" s="185">
        <v>1842.14</v>
      </c>
      <c r="D55" s="186">
        <f t="shared" si="0"/>
        <v>0.83038038590789287</v>
      </c>
      <c r="E55" s="187">
        <f t="shared" si="0"/>
        <v>0.17499904323310678</v>
      </c>
      <c r="F55" s="188">
        <f t="shared" si="1"/>
        <v>0.2232459440537673</v>
      </c>
      <c r="G55" s="190">
        <f t="shared" si="1"/>
        <v>5.5226860831834257E-2</v>
      </c>
    </row>
    <row r="56" spans="1:7">
      <c r="A56" s="176">
        <v>41394</v>
      </c>
      <c r="B56" s="184">
        <v>29152.655688993429</v>
      </c>
      <c r="C56" s="185">
        <v>1860.78</v>
      </c>
      <c r="D56" s="186">
        <f t="shared" si="0"/>
        <v>0.7548778488276765</v>
      </c>
      <c r="E56" s="187">
        <f t="shared" si="0"/>
        <v>0.17466069061296641</v>
      </c>
      <c r="F56" s="188">
        <f t="shared" si="1"/>
        <v>0.20618974194936102</v>
      </c>
      <c r="G56" s="190">
        <f t="shared" si="1"/>
        <v>5.5125563430304059E-2</v>
      </c>
    </row>
    <row r="57" spans="1:7">
      <c r="A57" s="176">
        <v>41425</v>
      </c>
      <c r="B57" s="184">
        <v>29885.353472824059</v>
      </c>
      <c r="C57" s="185">
        <v>1827.58</v>
      </c>
      <c r="D57" s="186">
        <f t="shared" si="0"/>
        <v>0.89824004026360049</v>
      </c>
      <c r="E57" s="187">
        <f t="shared" si="0"/>
        <v>0.14407517074300585</v>
      </c>
      <c r="F57" s="188">
        <f t="shared" si="1"/>
        <v>0.23817978695832509</v>
      </c>
      <c r="G57" s="190">
        <f t="shared" si="1"/>
        <v>4.5887213307806318E-2</v>
      </c>
    </row>
    <row r="58" spans="1:7">
      <c r="A58" s="176">
        <v>41455</v>
      </c>
      <c r="B58" s="184">
        <v>28999.380958276579</v>
      </c>
      <c r="C58" s="185">
        <v>1799.31</v>
      </c>
      <c r="D58" s="186">
        <f t="shared" ref="D58:E73" si="2">(B58-B22)/B22</f>
        <v>0.7680520539259349</v>
      </c>
      <c r="E58" s="187">
        <f t="shared" si="2"/>
        <v>0.10898747596272368</v>
      </c>
      <c r="F58" s="188">
        <f t="shared" ref="F58:G73" si="3">POWER(B58/B22,12/36)-1</f>
        <v>0.20920058617126469</v>
      </c>
      <c r="G58" s="190">
        <f t="shared" si="3"/>
        <v>3.508388499559012E-2</v>
      </c>
    </row>
    <row r="59" spans="1:7">
      <c r="A59" s="176">
        <v>41486</v>
      </c>
      <c r="B59" s="184">
        <v>28841.401510461801</v>
      </c>
      <c r="C59" s="185">
        <v>1801.77</v>
      </c>
      <c r="D59" s="186">
        <f>(B59-B23)/B23</f>
        <v>0.72700314334855631</v>
      </c>
      <c r="E59" s="187">
        <f t="shared" si="2"/>
        <v>9.8780941462016492E-2</v>
      </c>
      <c r="F59" s="188">
        <f t="shared" si="3"/>
        <v>0.199769201758488</v>
      </c>
      <c r="G59" s="190">
        <f t="shared" si="3"/>
        <v>3.1898638169678417E-2</v>
      </c>
    </row>
    <row r="60" spans="1:7">
      <c r="A60" s="176">
        <v>41517</v>
      </c>
      <c r="B60" s="184">
        <v>28959.019437910112</v>
      </c>
      <c r="C60" s="185">
        <v>1792.56</v>
      </c>
      <c r="D60" s="186">
        <f t="shared" si="2"/>
        <v>0.66941688673185418</v>
      </c>
      <c r="E60" s="187">
        <f t="shared" si="2"/>
        <v>7.927677329624469E-2</v>
      </c>
      <c r="F60" s="188">
        <f t="shared" si="3"/>
        <v>0.18628289240340812</v>
      </c>
      <c r="G60" s="190">
        <f t="shared" si="3"/>
        <v>2.5756498297857311E-2</v>
      </c>
    </row>
    <row r="61" spans="1:7">
      <c r="A61" s="176">
        <v>41547</v>
      </c>
      <c r="B61" s="184">
        <v>29383.434443481485</v>
      </c>
      <c r="C61" s="185">
        <v>1809.53</v>
      </c>
      <c r="D61" s="186">
        <f t="shared" si="2"/>
        <v>0.65552889310527651</v>
      </c>
      <c r="E61" s="187">
        <f t="shared" si="2"/>
        <v>8.8334355791322275E-2</v>
      </c>
      <c r="F61" s="188">
        <f t="shared" si="3"/>
        <v>0.18298413830866744</v>
      </c>
      <c r="G61" s="190">
        <f t="shared" si="3"/>
        <v>2.8617983669934066E-2</v>
      </c>
    </row>
    <row r="62" spans="1:7">
      <c r="A62" s="176">
        <v>41578</v>
      </c>
      <c r="B62" s="184">
        <v>29960.876563080346</v>
      </c>
      <c r="C62" s="185">
        <v>1824.16</v>
      </c>
      <c r="D62" s="186">
        <f t="shared" si="2"/>
        <v>0.6890529901167014</v>
      </c>
      <c r="E62" s="187">
        <f t="shared" si="2"/>
        <v>9.3240959378633428E-2</v>
      </c>
      <c r="F62" s="188">
        <f t="shared" si="3"/>
        <v>0.19091589450095836</v>
      </c>
      <c r="G62" s="190">
        <f t="shared" si="3"/>
        <v>3.0161460024559439E-2</v>
      </c>
    </row>
    <row r="63" spans="1:7">
      <c r="A63" s="176">
        <v>41608</v>
      </c>
      <c r="B63" s="184">
        <v>30215.921753126157</v>
      </c>
      <c r="C63" s="185">
        <v>1817.33</v>
      </c>
      <c r="D63" s="186">
        <f>(B63-B27)/B27</f>
        <v>0.6564901039828418</v>
      </c>
      <c r="E63" s="187">
        <f t="shared" si="2"/>
        <v>9.5443613282780435E-2</v>
      </c>
      <c r="F63" s="188">
        <f t="shared" si="3"/>
        <v>0.18321304344964351</v>
      </c>
      <c r="G63" s="190">
        <f t="shared" si="3"/>
        <v>3.0852849826318751E-2</v>
      </c>
    </row>
    <row r="64" spans="1:7">
      <c r="A64" s="176">
        <v>41639</v>
      </c>
      <c r="B64" s="184">
        <v>30363.253683298251</v>
      </c>
      <c r="C64" s="185">
        <v>1807.06</v>
      </c>
      <c r="D64" s="186">
        <f>(B64-B28)/B28</f>
        <v>0.62941997209487777</v>
      </c>
      <c r="E64" s="187">
        <f t="shared" si="2"/>
        <v>0.10112729266955094</v>
      </c>
      <c r="F64" s="188">
        <f t="shared" si="3"/>
        <v>0.17673231054161409</v>
      </c>
      <c r="G64" s="190">
        <f t="shared" si="3"/>
        <v>3.2632625915480107E-2</v>
      </c>
    </row>
    <row r="65" spans="1:7">
      <c r="A65" s="176">
        <v>41670</v>
      </c>
      <c r="B65" s="184">
        <v>31097.189550575709</v>
      </c>
      <c r="C65" s="185">
        <v>1833.76</v>
      </c>
      <c r="D65" s="186">
        <f t="shared" si="2"/>
        <v>0.57027645448066389</v>
      </c>
      <c r="E65" s="187">
        <f t="shared" si="2"/>
        <v>0.11609789350034388</v>
      </c>
      <c r="F65" s="188">
        <f t="shared" si="3"/>
        <v>0.16231909578226067</v>
      </c>
      <c r="G65" s="190">
        <f t="shared" si="3"/>
        <v>3.7291365528414167E-2</v>
      </c>
    </row>
    <row r="66" spans="1:7">
      <c r="A66" s="176">
        <v>41698</v>
      </c>
      <c r="B66" s="184">
        <v>31276.21641698651</v>
      </c>
      <c r="C66" s="185">
        <v>1843.51</v>
      </c>
      <c r="D66" s="186">
        <f t="shared" si="2"/>
        <v>0.58821310465364918</v>
      </c>
      <c r="E66" s="187">
        <f t="shared" si="2"/>
        <v>0.11923235708387982</v>
      </c>
      <c r="F66" s="188">
        <f t="shared" si="3"/>
        <v>0.16672792263991387</v>
      </c>
      <c r="G66" s="190">
        <f t="shared" si="3"/>
        <v>3.8261505351230962E-2</v>
      </c>
    </row>
    <row r="67" spans="1:7">
      <c r="A67" s="176">
        <v>41729</v>
      </c>
      <c r="B67" s="184">
        <v>31311.130370186951</v>
      </c>
      <c r="C67" s="185">
        <v>1840.37</v>
      </c>
      <c r="D67" s="186">
        <f t="shared" si="2"/>
        <v>0.58790953499177523</v>
      </c>
      <c r="E67" s="187">
        <f t="shared" si="2"/>
        <v>0.11670904049076772</v>
      </c>
      <c r="F67" s="188">
        <f t="shared" si="3"/>
        <v>0.16665358211881265</v>
      </c>
      <c r="G67" s="190">
        <f t="shared" si="3"/>
        <v>3.7480662490544825E-2</v>
      </c>
    </row>
    <row r="68" spans="1:7">
      <c r="A68" s="176">
        <v>41759</v>
      </c>
      <c r="B68" s="184">
        <v>31542.404358053736</v>
      </c>
      <c r="C68" s="185">
        <v>1855.9</v>
      </c>
      <c r="D68" s="186">
        <f t="shared" si="2"/>
        <v>0.5923796189809496</v>
      </c>
      <c r="E68" s="187">
        <f t="shared" si="2"/>
        <v>0.11201653734383897</v>
      </c>
      <c r="F68" s="188">
        <f t="shared" si="3"/>
        <v>0.1677472954669017</v>
      </c>
      <c r="G68" s="190">
        <f t="shared" si="3"/>
        <v>3.6025429249105789E-2</v>
      </c>
    </row>
    <row r="69" spans="1:7">
      <c r="A69" s="176">
        <v>41790</v>
      </c>
      <c r="B69" s="184">
        <v>31939.086294416251</v>
      </c>
      <c r="C69" s="185">
        <v>1877.03</v>
      </c>
      <c r="D69" s="186">
        <f t="shared" si="2"/>
        <v>0.61969461047767427</v>
      </c>
      <c r="E69" s="187">
        <f t="shared" si="2"/>
        <v>0.11018908991973879</v>
      </c>
      <c r="F69" s="188">
        <f t="shared" si="3"/>
        <v>0.17438648774000653</v>
      </c>
      <c r="G69" s="190">
        <f t="shared" si="3"/>
        <v>3.5457595947129938E-2</v>
      </c>
    </row>
    <row r="70" spans="1:7">
      <c r="A70" s="176">
        <v>41820</v>
      </c>
      <c r="B70" s="184">
        <v>32155.998514299874</v>
      </c>
      <c r="C70" s="185">
        <v>1878</v>
      </c>
      <c r="D70" s="186">
        <f t="shared" si="2"/>
        <v>0.65361890694239366</v>
      </c>
      <c r="E70" s="187">
        <f t="shared" si="2"/>
        <v>0.11402436854156535</v>
      </c>
      <c r="F70" s="188">
        <f t="shared" si="3"/>
        <v>0.18252902638543134</v>
      </c>
      <c r="G70" s="190">
        <f t="shared" si="3"/>
        <v>3.6648595481396429E-2</v>
      </c>
    </row>
    <row r="71" spans="1:7">
      <c r="A71" s="176">
        <v>41851</v>
      </c>
      <c r="B71" s="184">
        <v>32322.396929553059</v>
      </c>
      <c r="C71" s="185">
        <v>1873.29</v>
      </c>
      <c r="D71" s="186">
        <f t="shared" si="2"/>
        <v>0.64965625315943865</v>
      </c>
      <c r="E71" s="187">
        <f t="shared" si="2"/>
        <v>9.3872808067595889E-2</v>
      </c>
      <c r="F71" s="188">
        <f t="shared" si="3"/>
        <v>0.1815836854009889</v>
      </c>
      <c r="G71" s="190">
        <f t="shared" si="3"/>
        <v>3.035988557247693E-2</v>
      </c>
    </row>
    <row r="72" spans="1:7">
      <c r="A72" s="176">
        <v>41882</v>
      </c>
      <c r="B72" s="184">
        <v>32508.109446576706</v>
      </c>
      <c r="C72" s="185">
        <v>1893.97</v>
      </c>
      <c r="D72" s="186">
        <f t="shared" si="2"/>
        <v>0.69451184883060646</v>
      </c>
      <c r="E72" s="187">
        <f t="shared" si="2"/>
        <v>9.0023308681764599E-2</v>
      </c>
      <c r="F72" s="188">
        <f t="shared" si="3"/>
        <v>0.19219749048231627</v>
      </c>
      <c r="G72" s="190">
        <f t="shared" si="3"/>
        <v>2.914980228504116E-2</v>
      </c>
    </row>
    <row r="73" spans="1:7">
      <c r="A73" s="176">
        <v>41912</v>
      </c>
      <c r="B73" s="184">
        <v>32595.022904543777</v>
      </c>
      <c r="C73" s="185">
        <v>1881.11</v>
      </c>
      <c r="D73" s="186">
        <f t="shared" si="2"/>
        <v>0.73208505486986608</v>
      </c>
      <c r="E73" s="187">
        <f t="shared" si="2"/>
        <v>7.4803307069518071E-2</v>
      </c>
      <c r="F73" s="188">
        <f t="shared" si="3"/>
        <v>0.20094487037458686</v>
      </c>
      <c r="G73" s="190">
        <f t="shared" si="3"/>
        <v>2.4337325246623021E-2</v>
      </c>
    </row>
    <row r="74" spans="1:7">
      <c r="A74" s="176">
        <v>41943</v>
      </c>
      <c r="B74" s="184">
        <v>32610.62275597376</v>
      </c>
      <c r="C74" s="185">
        <v>1899.6</v>
      </c>
      <c r="D74" s="186">
        <f t="shared" ref="D74:E89" si="4">(B74-B38)/B38</f>
        <v>0.76666756096906685</v>
      </c>
      <c r="E74" s="187">
        <f t="shared" si="4"/>
        <v>8.4203256719194999E-2</v>
      </c>
      <c r="F74" s="188">
        <f t="shared" ref="F74:G89" si="5">POWER(B74/B38,12/36)-1</f>
        <v>0.20888487773129372</v>
      </c>
      <c r="G74" s="190">
        <f t="shared" si="5"/>
        <v>2.7314857577046325E-2</v>
      </c>
    </row>
    <row r="75" spans="1:7">
      <c r="A75" s="176">
        <v>41973</v>
      </c>
      <c r="B75" s="184">
        <v>33231.645412900834</v>
      </c>
      <c r="C75" s="185">
        <v>1913.08</v>
      </c>
      <c r="D75" s="186">
        <f t="shared" si="4"/>
        <v>0.80980378936012498</v>
      </c>
      <c r="E75" s="187">
        <f t="shared" si="4"/>
        <v>9.2845105823883903E-2</v>
      </c>
      <c r="F75" s="188">
        <f t="shared" si="5"/>
        <v>0.21864486936786887</v>
      </c>
      <c r="G75" s="190">
        <f t="shared" si="5"/>
        <v>3.0037107351946535E-2</v>
      </c>
    </row>
    <row r="76" spans="1:7">
      <c r="A76" s="176">
        <v>42004</v>
      </c>
      <c r="B76" s="184">
        <v>33466.881267797449</v>
      </c>
      <c r="C76" s="185">
        <v>1914.87</v>
      </c>
      <c r="D76" s="186">
        <f t="shared" si="4"/>
        <v>0.73221403396347373</v>
      </c>
      <c r="E76" s="187">
        <f t="shared" si="4"/>
        <v>8.1975827640567489E-2</v>
      </c>
      <c r="F76" s="188">
        <f t="shared" si="5"/>
        <v>0.20097467894466825</v>
      </c>
      <c r="G76" s="190">
        <f t="shared" si="5"/>
        <v>2.6610856797076865E-2</v>
      </c>
    </row>
    <row r="77" spans="1:7">
      <c r="A77" s="176">
        <v>42035</v>
      </c>
      <c r="B77" s="184">
        <v>33461.681317320792</v>
      </c>
      <c r="C77" s="185">
        <v>1955.02</v>
      </c>
      <c r="D77" s="186">
        <f t="shared" si="4"/>
        <v>0.69682320441989021</v>
      </c>
      <c r="E77" s="187">
        <f t="shared" si="4"/>
        <v>9.5046854082998691E-2</v>
      </c>
      <c r="F77" s="188">
        <f t="shared" si="5"/>
        <v>0.19273930638152703</v>
      </c>
      <c r="G77" s="190">
        <f t="shared" si="5"/>
        <v>3.0728379783485638E-2</v>
      </c>
    </row>
    <row r="78" spans="1:7">
      <c r="A78" s="176">
        <v>42063</v>
      </c>
      <c r="B78" s="184">
        <v>33748.17382691594</v>
      </c>
      <c r="C78" s="185">
        <v>1936.64</v>
      </c>
      <c r="D78" s="186">
        <f t="shared" si="4"/>
        <v>0.67917600965921787</v>
      </c>
      <c r="E78" s="187">
        <f t="shared" si="4"/>
        <v>8.500100844855793E-2</v>
      </c>
      <c r="F78" s="188">
        <f t="shared" si="5"/>
        <v>0.18859000423417371</v>
      </c>
      <c r="G78" s="190">
        <f t="shared" si="5"/>
        <v>2.7566760307203841E-2</v>
      </c>
    </row>
    <row r="79" spans="1:7">
      <c r="A79" s="176">
        <v>42094</v>
      </c>
      <c r="B79" s="184">
        <v>33943.048161446088</v>
      </c>
      <c r="C79" s="185">
        <v>1945.63</v>
      </c>
      <c r="D79" s="186">
        <f t="shared" si="4"/>
        <v>0.63132965999833479</v>
      </c>
      <c r="E79" s="187">
        <f t="shared" si="4"/>
        <v>9.6043128992642834E-2</v>
      </c>
      <c r="F79" s="188">
        <f t="shared" si="5"/>
        <v>0.17719184300558988</v>
      </c>
      <c r="G79" s="190">
        <f t="shared" si="5"/>
        <v>3.1040870996492664E-2</v>
      </c>
    </row>
    <row r="80" spans="1:7">
      <c r="A80" s="176">
        <v>42124</v>
      </c>
      <c r="B80" s="184">
        <v>33976.724031199708</v>
      </c>
      <c r="C80" s="185">
        <v>1938.65</v>
      </c>
      <c r="D80" s="186">
        <f t="shared" si="4"/>
        <v>0.63292871593478595</v>
      </c>
      <c r="E80" s="187">
        <f t="shared" si="4"/>
        <v>8.0136169643752669E-2</v>
      </c>
      <c r="F80" s="188">
        <f t="shared" si="5"/>
        <v>0.17757635161312568</v>
      </c>
      <c r="G80" s="190">
        <f t="shared" si="5"/>
        <v>2.6028685974566645E-2</v>
      </c>
    </row>
    <row r="81" spans="1:7">
      <c r="A81" s="176">
        <v>42155</v>
      </c>
      <c r="B81" s="184">
        <v>34048.285254426155</v>
      </c>
      <c r="C81" s="185">
        <v>1933.98</v>
      </c>
      <c r="D81" s="186">
        <f t="shared" si="4"/>
        <v>0.63029534164068235</v>
      </c>
      <c r="E81" s="187">
        <f t="shared" si="4"/>
        <v>6.7871854052322989E-2</v>
      </c>
      <c r="F81" s="188">
        <f t="shared" si="5"/>
        <v>0.17694299721522899</v>
      </c>
      <c r="G81" s="190">
        <f t="shared" si="5"/>
        <v>2.2130576046634154E-2</v>
      </c>
    </row>
    <row r="82" spans="1:7">
      <c r="A82" s="176">
        <v>42185</v>
      </c>
      <c r="B82" s="184">
        <v>34264.702240931045</v>
      </c>
      <c r="C82" s="185">
        <v>1912.89</v>
      </c>
      <c r="D82" s="186">
        <f t="shared" si="4"/>
        <v>0.62732554037208765</v>
      </c>
      <c r="E82" s="187">
        <f t="shared" si="4"/>
        <v>5.5812823923566526E-2</v>
      </c>
      <c r="F82" s="188">
        <f t="shared" si="5"/>
        <v>0.17622790974099201</v>
      </c>
      <c r="G82" s="190">
        <f t="shared" si="5"/>
        <v>1.8268504099668181E-2</v>
      </c>
    </row>
    <row r="83" spans="1:7">
      <c r="A83" s="176">
        <v>42216</v>
      </c>
      <c r="B83" s="184">
        <v>34411.043704345677</v>
      </c>
      <c r="C83" s="185">
        <v>1926.19</v>
      </c>
      <c r="D83" s="186">
        <f t="shared" si="4"/>
        <v>0.56315309944546366</v>
      </c>
      <c r="E83" s="187">
        <f t="shared" si="4"/>
        <v>4.8688995840501785E-2</v>
      </c>
      <c r="F83" s="188">
        <f t="shared" si="5"/>
        <v>0.16055886156746957</v>
      </c>
      <c r="G83" s="190">
        <f t="shared" si="5"/>
        <v>1.5973164811045937E-2</v>
      </c>
    </row>
    <row r="84" spans="1:7">
      <c r="A84" s="176">
        <v>42247</v>
      </c>
      <c r="B84" s="184">
        <v>34416.491271511703</v>
      </c>
      <c r="C84" s="185">
        <v>1923.42</v>
      </c>
      <c r="D84" s="186">
        <f t="shared" si="4"/>
        <v>0.54799082282710454</v>
      </c>
      <c r="E84" s="187">
        <f t="shared" si="4"/>
        <v>4.6497203421184373E-2</v>
      </c>
      <c r="F84" s="188">
        <f t="shared" si="5"/>
        <v>0.15679426594039203</v>
      </c>
      <c r="G84" s="190">
        <f t="shared" si="5"/>
        <v>1.526486601912147E-2</v>
      </c>
    </row>
    <row r="85" spans="1:7">
      <c r="A85" s="176">
        <v>42277</v>
      </c>
      <c r="B85" s="184">
        <v>34479.881143989107</v>
      </c>
      <c r="C85" s="185">
        <v>1936.43</v>
      </c>
      <c r="D85" s="186">
        <f t="shared" si="4"/>
        <v>0.48541224411422784</v>
      </c>
      <c r="E85" s="187">
        <f t="shared" si="4"/>
        <v>5.212742258854982E-2</v>
      </c>
      <c r="F85" s="188">
        <f t="shared" si="5"/>
        <v>0.14099130049909103</v>
      </c>
      <c r="G85" s="190">
        <f t="shared" si="5"/>
        <v>1.7082339624218346E-2</v>
      </c>
    </row>
    <row r="86" spans="1:7">
      <c r="A86" s="176">
        <v>42308</v>
      </c>
      <c r="B86" s="184">
        <v>34642.565308901823</v>
      </c>
      <c r="C86" s="185">
        <v>1936.76</v>
      </c>
      <c r="D86" s="186">
        <f t="shared" si="4"/>
        <v>0.47696465520881764</v>
      </c>
      <c r="E86" s="187">
        <f t="shared" si="4"/>
        <v>5.0241037682133984E-2</v>
      </c>
      <c r="F86" s="188">
        <f t="shared" si="5"/>
        <v>0.13882423539283217</v>
      </c>
      <c r="G86" s="190">
        <f t="shared" si="5"/>
        <v>1.6474125410971041E-2</v>
      </c>
    </row>
    <row r="87" spans="1:7">
      <c r="A87" s="176">
        <v>42338</v>
      </c>
      <c r="B87" s="184">
        <v>34741.364367958406</v>
      </c>
      <c r="C87" s="185">
        <v>1931.64</v>
      </c>
      <c r="D87" s="186">
        <f t="shared" si="4"/>
        <v>0.43940373231561647</v>
      </c>
      <c r="E87" s="187">
        <f t="shared" si="4"/>
        <v>4.5814338772725859E-2</v>
      </c>
      <c r="F87" s="188">
        <f t="shared" si="5"/>
        <v>0.12908734942424416</v>
      </c>
      <c r="G87" s="190">
        <f t="shared" si="5"/>
        <v>1.5043989704604632E-2</v>
      </c>
    </row>
    <row r="88" spans="1:7">
      <c r="A88" s="176">
        <v>42369</v>
      </c>
      <c r="B88" s="184">
        <v>34762.659403243779</v>
      </c>
      <c r="C88" s="185">
        <v>1925.4</v>
      </c>
      <c r="D88" s="186">
        <f t="shared" si="4"/>
        <v>0.36207431842437232</v>
      </c>
      <c r="E88" s="187">
        <f t="shared" si="4"/>
        <v>4.3922380841362178E-2</v>
      </c>
      <c r="F88" s="188">
        <f t="shared" si="5"/>
        <v>0.10849465027095073</v>
      </c>
      <c r="G88" s="190">
        <f t="shared" si="5"/>
        <v>1.4431522882183856E-2</v>
      </c>
    </row>
    <row r="89" spans="1:7">
      <c r="A89" s="176">
        <v>42400</v>
      </c>
      <c r="B89" s="184">
        <v>34599.975238331062</v>
      </c>
      <c r="C89" s="185">
        <v>1951.89</v>
      </c>
      <c r="D89" s="186">
        <f t="shared" si="4"/>
        <v>0.24653868113046007</v>
      </c>
      <c r="E89" s="187">
        <f t="shared" si="4"/>
        <v>6.5738824672807436E-2</v>
      </c>
      <c r="F89" s="188">
        <f t="shared" si="5"/>
        <v>7.6222134459508872E-2</v>
      </c>
      <c r="G89" s="190">
        <f t="shared" si="5"/>
        <v>2.144956805376963E-2</v>
      </c>
    </row>
    <row r="90" spans="1:7">
      <c r="A90" s="176">
        <v>42429</v>
      </c>
      <c r="B90" s="184">
        <v>34330.56828030209</v>
      </c>
      <c r="C90" s="185">
        <v>1965.74</v>
      </c>
      <c r="D90" s="186">
        <f t="shared" ref="D90:E105" si="6">(B90-B54)/B54</f>
        <v>0.20725866843141058</v>
      </c>
      <c r="E90" s="187">
        <f t="shared" si="6"/>
        <v>6.7948084121542657E-2</v>
      </c>
      <c r="F90" s="188">
        <f t="shared" ref="F90:G105" si="7">POWER(B90/B54,12/36)-1</f>
        <v>6.4796898512303969E-2</v>
      </c>
      <c r="G90" s="190">
        <f t="shared" si="7"/>
        <v>2.2154897076760216E-2</v>
      </c>
    </row>
    <row r="91" spans="1:7">
      <c r="A91" s="176">
        <v>42460</v>
      </c>
      <c r="B91" s="184">
        <v>34411.538937724399</v>
      </c>
      <c r="C91" s="185">
        <v>1983.77</v>
      </c>
      <c r="D91" s="186">
        <f t="shared" si="6"/>
        <v>0.19787096496142767</v>
      </c>
      <c r="E91" s="187">
        <f t="shared" si="6"/>
        <v>7.6883407341461499E-2</v>
      </c>
      <c r="F91" s="188">
        <f t="shared" si="7"/>
        <v>6.2029742335241611E-2</v>
      </c>
      <c r="G91" s="190">
        <f t="shared" si="7"/>
        <v>2.4997710037782728E-2</v>
      </c>
    </row>
    <row r="92" spans="1:7">
      <c r="A92" s="176">
        <v>42490</v>
      </c>
      <c r="B92" s="184">
        <v>34572.24216912219</v>
      </c>
      <c r="C92" s="185">
        <v>1991.39</v>
      </c>
      <c r="D92" s="186">
        <f t="shared" si="6"/>
        <v>0.18590369734908654</v>
      </c>
      <c r="E92" s="187">
        <f t="shared" si="6"/>
        <v>7.0190995174066864E-2</v>
      </c>
      <c r="F92" s="188">
        <f t="shared" si="7"/>
        <v>5.8481181082841616E-2</v>
      </c>
      <c r="G92" s="190">
        <f t="shared" si="7"/>
        <v>2.2869975347232563E-2</v>
      </c>
    </row>
    <row r="93" spans="1:7">
      <c r="A93" s="176">
        <v>42521</v>
      </c>
      <c r="B93" s="184">
        <v>34642.565308901809</v>
      </c>
      <c r="C93" s="185">
        <v>1991.9</v>
      </c>
      <c r="D93" s="186">
        <f t="shared" si="6"/>
        <v>0.15918205017731082</v>
      </c>
      <c r="E93" s="187">
        <f t="shared" si="6"/>
        <v>8.9911248755184539E-2</v>
      </c>
      <c r="F93" s="188">
        <f t="shared" si="7"/>
        <v>5.0470552562667192E-2</v>
      </c>
      <c r="G93" s="190">
        <f t="shared" si="7"/>
        <v>2.9114533802664377E-2</v>
      </c>
    </row>
    <row r="94" spans="1:7">
      <c r="A94" s="176">
        <v>42551</v>
      </c>
      <c r="B94" s="184">
        <v>34746.069085056326</v>
      </c>
      <c r="C94" s="185">
        <v>2027.69</v>
      </c>
      <c r="D94" s="186">
        <f t="shared" si="6"/>
        <v>0.19816588964598611</v>
      </c>
      <c r="E94" s="187">
        <f t="shared" si="6"/>
        <v>0.12692643291039349</v>
      </c>
      <c r="F94" s="188">
        <f t="shared" si="7"/>
        <v>6.2116895040286169E-2</v>
      </c>
      <c r="G94" s="190">
        <f t="shared" si="7"/>
        <v>4.0635223651910968E-2</v>
      </c>
    </row>
    <row r="95" spans="1:7">
      <c r="A95" s="176">
        <v>42582</v>
      </c>
      <c r="B95" s="184">
        <v>34897.858115636984</v>
      </c>
      <c r="C95" s="185">
        <v>2040.51</v>
      </c>
      <c r="D95" s="186">
        <f t="shared" si="6"/>
        <v>0.20999175795872094</v>
      </c>
      <c r="E95" s="187">
        <f t="shared" si="6"/>
        <v>0.1325030386786327</v>
      </c>
      <c r="F95" s="188">
        <f t="shared" si="7"/>
        <v>6.5599817274168748E-2</v>
      </c>
      <c r="G95" s="190">
        <f t="shared" si="7"/>
        <v>4.234893096377057E-2</v>
      </c>
    </row>
    <row r="96" spans="1:7">
      <c r="A96" s="176">
        <v>42613</v>
      </c>
      <c r="B96" s="184">
        <v>35008.790392472445</v>
      </c>
      <c r="C96" s="185">
        <v>2038.18</v>
      </c>
      <c r="D96" s="186">
        <f t="shared" si="6"/>
        <v>0.20890800420688993</v>
      </c>
      <c r="E96" s="187">
        <f t="shared" si="6"/>
        <v>0.13702191279510875</v>
      </c>
      <c r="F96" s="188">
        <f t="shared" si="7"/>
        <v>6.5281580186563826E-2</v>
      </c>
      <c r="G96" s="190">
        <f t="shared" si="7"/>
        <v>4.3733472523917349E-2</v>
      </c>
    </row>
    <row r="97" spans="1:7">
      <c r="A97" s="176">
        <v>42643</v>
      </c>
      <c r="B97" s="184">
        <v>35792.249597622875</v>
      </c>
      <c r="C97" s="185">
        <v>2036.98</v>
      </c>
      <c r="D97" s="186">
        <f t="shared" si="6"/>
        <v>0.21810980491299042</v>
      </c>
      <c r="E97" s="187">
        <f t="shared" si="6"/>
        <v>0.12569562262023842</v>
      </c>
      <c r="F97" s="188">
        <f t="shared" si="7"/>
        <v>6.7977606206852004E-2</v>
      </c>
      <c r="G97" s="190">
        <f t="shared" si="7"/>
        <v>4.0256230819221361E-2</v>
      </c>
    </row>
    <row r="98" spans="1:7">
      <c r="A98" s="176">
        <v>42674</v>
      </c>
      <c r="B98" s="184">
        <v>35947.257645165271</v>
      </c>
      <c r="C98" s="185">
        <v>2021.4</v>
      </c>
      <c r="D98" s="186">
        <f t="shared" si="6"/>
        <v>0.19980660677537437</v>
      </c>
      <c r="E98" s="187">
        <f t="shared" si="6"/>
        <v>0.10812648013332164</v>
      </c>
      <c r="F98" s="188">
        <f t="shared" si="7"/>
        <v>6.2601479735811649E-2</v>
      </c>
      <c r="G98" s="190">
        <f t="shared" si="7"/>
        <v>3.4815942791756704E-2</v>
      </c>
    </row>
    <row r="99" spans="1:7">
      <c r="A99" s="176">
        <v>42704</v>
      </c>
      <c r="B99" s="184">
        <v>36105.484709669421</v>
      </c>
      <c r="C99" s="185">
        <v>1973.59</v>
      </c>
      <c r="D99" s="186">
        <f t="shared" si="6"/>
        <v>0.1949158792726198</v>
      </c>
      <c r="E99" s="187">
        <f t="shared" si="6"/>
        <v>8.5983283168164282E-2</v>
      </c>
      <c r="F99" s="188">
        <f t="shared" si="7"/>
        <v>6.1155699060403856E-2</v>
      </c>
      <c r="G99" s="190">
        <f t="shared" si="7"/>
        <v>2.7876759530041539E-2</v>
      </c>
    </row>
    <row r="100" spans="1:7">
      <c r="A100" s="176">
        <v>42735</v>
      </c>
      <c r="B100" s="184">
        <v>36181.255416615066</v>
      </c>
      <c r="C100" s="185">
        <v>1976.37</v>
      </c>
      <c r="D100" s="186">
        <f t="shared" si="6"/>
        <v>0.19161325047707553</v>
      </c>
      <c r="E100" s="187">
        <f t="shared" si="6"/>
        <v>9.3693623897380243E-2</v>
      </c>
      <c r="F100" s="188">
        <f t="shared" si="7"/>
        <v>6.0177153990705445E-2</v>
      </c>
      <c r="G100" s="190">
        <f t="shared" si="7"/>
        <v>3.030362240013651E-2</v>
      </c>
    </row>
    <row r="101" spans="1:7">
      <c r="A101" s="176">
        <v>42766</v>
      </c>
      <c r="B101" s="184">
        <v>36414.510337996762</v>
      </c>
      <c r="C101" s="185">
        <v>1980.25</v>
      </c>
      <c r="D101" s="186">
        <f t="shared" si="6"/>
        <v>0.17099039701877536</v>
      </c>
      <c r="E101" s="187">
        <f t="shared" si="6"/>
        <v>7.9885044934996957E-2</v>
      </c>
      <c r="F101" s="188">
        <f t="shared" si="7"/>
        <v>5.4025483764534643E-2</v>
      </c>
      <c r="G101" s="190">
        <f t="shared" si="7"/>
        <v>2.5949164789198731E-2</v>
      </c>
    </row>
    <row r="102" spans="1:7">
      <c r="A102" s="176">
        <v>42794</v>
      </c>
      <c r="B102" s="184">
        <v>36666.33651108083</v>
      </c>
      <c r="C102" s="185">
        <v>1993.56</v>
      </c>
      <c r="D102" s="186">
        <f t="shared" si="6"/>
        <v>0.17233926323539817</v>
      </c>
      <c r="E102" s="187">
        <f t="shared" si="6"/>
        <v>8.1393645816946997E-2</v>
      </c>
      <c r="F102" s="188">
        <f t="shared" si="7"/>
        <v>5.4430039833118116E-2</v>
      </c>
      <c r="G102" s="190">
        <f t="shared" si="7"/>
        <v>2.6426693283450042E-2</v>
      </c>
    </row>
    <row r="103" spans="1:7">
      <c r="A103" s="176">
        <v>42825</v>
      </c>
      <c r="B103" s="184">
        <v>37174.198340968163</v>
      </c>
      <c r="C103" s="185">
        <v>1992.51</v>
      </c>
      <c r="D103" s="186">
        <f t="shared" si="6"/>
        <v>0.18725187821273173</v>
      </c>
      <c r="E103" s="187">
        <f t="shared" si="6"/>
        <v>8.2668159120176984E-2</v>
      </c>
      <c r="F103" s="188">
        <f t="shared" si="7"/>
        <v>5.8882136531999363E-2</v>
      </c>
      <c r="G103" s="190">
        <f t="shared" si="7"/>
        <v>2.6829778344916289E-2</v>
      </c>
    </row>
    <row r="104" spans="1:7">
      <c r="A104" s="176">
        <v>42855</v>
      </c>
      <c r="B104" s="184">
        <v>38411.538937724377</v>
      </c>
      <c r="C104" s="185">
        <v>2007.89</v>
      </c>
      <c r="D104" s="186">
        <f t="shared" si="6"/>
        <v>0.21777460277585789</v>
      </c>
      <c r="E104" s="187">
        <f t="shared" si="6"/>
        <v>8.189557627027319E-2</v>
      </c>
      <c r="F104" s="188">
        <f t="shared" si="7"/>
        <v>6.7879634410185297E-2</v>
      </c>
      <c r="G104" s="190">
        <f t="shared" si="7"/>
        <v>2.6585474540250509E-2</v>
      </c>
    </row>
    <row r="105" spans="1:7">
      <c r="A105" s="176">
        <v>42886</v>
      </c>
      <c r="B105" s="184">
        <v>38799.059056580387</v>
      </c>
      <c r="C105" s="185">
        <v>2023.34</v>
      </c>
      <c r="D105" s="186">
        <f t="shared" si="6"/>
        <v>0.21478299970539327</v>
      </c>
      <c r="E105" s="187">
        <f t="shared" si="6"/>
        <v>7.7947608722289979E-2</v>
      </c>
      <c r="F105" s="188">
        <f t="shared" si="7"/>
        <v>6.7004461071264787E-2</v>
      </c>
      <c r="G105" s="190">
        <f t="shared" si="7"/>
        <v>2.5335241117048879E-2</v>
      </c>
    </row>
    <row r="106" spans="1:7">
      <c r="A106" s="176">
        <v>42916</v>
      </c>
      <c r="B106" s="184">
        <v>39206.140893896219</v>
      </c>
      <c r="C106" s="185">
        <v>2021.31</v>
      </c>
      <c r="D106" s="186">
        <f t="shared" ref="D106:E121" si="8">(B106-B70)/B70</f>
        <v>0.2192481249326195</v>
      </c>
      <c r="E106" s="187">
        <f t="shared" si="8"/>
        <v>7.6309904153354605E-2</v>
      </c>
      <c r="F106" s="188">
        <f t="shared" ref="F106:G121" si="9">POWER(B106/B70,12/36)-1</f>
        <v>6.8310176607263795E-2</v>
      </c>
      <c r="G106" s="190">
        <f t="shared" si="9"/>
        <v>2.4815720717394019E-2</v>
      </c>
    </row>
    <row r="107" spans="1:7">
      <c r="A107" s="176">
        <v>42947</v>
      </c>
      <c r="B107" s="184">
        <v>39409.434195864771</v>
      </c>
      <c r="C107" s="185">
        <v>2030.01</v>
      </c>
      <c r="D107" s="186">
        <f t="shared" si="8"/>
        <v>0.21926088222225507</v>
      </c>
      <c r="E107" s="187">
        <f t="shared" si="8"/>
        <v>8.3660298191951074E-2</v>
      </c>
      <c r="F107" s="188">
        <f t="shared" si="9"/>
        <v>6.8313902590660502E-2</v>
      </c>
      <c r="G107" s="190">
        <f t="shared" si="9"/>
        <v>2.7143339153606227E-2</v>
      </c>
    </row>
    <row r="108" spans="1:7">
      <c r="A108" s="176">
        <v>42978</v>
      </c>
      <c r="B108" s="184">
        <v>40016.095084808687</v>
      </c>
      <c r="C108" s="185">
        <v>2048.21</v>
      </c>
      <c r="D108" s="186">
        <f t="shared" si="8"/>
        <v>0.23095731391487043</v>
      </c>
      <c r="E108" s="187">
        <f t="shared" si="8"/>
        <v>8.1437403971551817E-2</v>
      </c>
      <c r="F108" s="188">
        <f t="shared" si="9"/>
        <v>7.1719166614307994E-2</v>
      </c>
      <c r="G108" s="190">
        <f t="shared" si="9"/>
        <v>2.6440537743114501E-2</v>
      </c>
    </row>
    <row r="109" spans="1:7">
      <c r="A109" s="176">
        <v>43008</v>
      </c>
      <c r="B109" s="184">
        <v>40289.711526556872</v>
      </c>
      <c r="C109" s="185">
        <v>2038.46</v>
      </c>
      <c r="D109" s="186">
        <f t="shared" si="8"/>
        <v>0.2360694344209357</v>
      </c>
      <c r="E109" s="187">
        <f t="shared" si="8"/>
        <v>8.3647420937637967E-2</v>
      </c>
      <c r="F109" s="188">
        <f t="shared" si="9"/>
        <v>7.3200720999475832E-2</v>
      </c>
      <c r="G109" s="190">
        <f t="shared" si="9"/>
        <v>2.7139270585129438E-2</v>
      </c>
    </row>
    <row r="110" spans="1:7">
      <c r="A110" s="176">
        <v>43039</v>
      </c>
      <c r="B110" s="184">
        <v>40810.697040980544</v>
      </c>
      <c r="C110" s="185">
        <v>2039.64</v>
      </c>
      <c r="D110" s="186">
        <f t="shared" si="8"/>
        <v>0.25145408434448424</v>
      </c>
      <c r="E110" s="187">
        <f t="shared" si="8"/>
        <v>7.3720783322804906E-2</v>
      </c>
      <c r="F110" s="188">
        <f t="shared" si="9"/>
        <v>7.7634880456502353E-2</v>
      </c>
      <c r="G110" s="190">
        <f t="shared" si="9"/>
        <v>2.3993311305163134E-2</v>
      </c>
    </row>
    <row r="111" spans="1:7">
      <c r="A111" s="176">
        <v>43069</v>
      </c>
      <c r="B111" s="184">
        <v>41302.959019437891</v>
      </c>
      <c r="C111" s="185">
        <v>2037.02</v>
      </c>
      <c r="D111" s="186">
        <f t="shared" si="8"/>
        <v>0.24288034812154372</v>
      </c>
      <c r="E111" s="187">
        <f t="shared" si="8"/>
        <v>6.4785581366173947E-2</v>
      </c>
      <c r="F111" s="188">
        <f t="shared" si="9"/>
        <v>7.5168273098455751E-2</v>
      </c>
      <c r="G111" s="190">
        <f t="shared" si="9"/>
        <v>2.1144934188761288E-2</v>
      </c>
    </row>
    <row r="112" spans="1:7">
      <c r="A112" s="176">
        <v>43100</v>
      </c>
      <c r="B112" s="184">
        <v>41951.962362263199</v>
      </c>
      <c r="C112" s="185">
        <v>2046.37</v>
      </c>
      <c r="D112" s="186">
        <f t="shared" si="8"/>
        <v>0.25353665394063107</v>
      </c>
      <c r="E112" s="187">
        <f t="shared" si="8"/>
        <v>6.867306919007557E-2</v>
      </c>
      <c r="F112" s="188">
        <f t="shared" si="9"/>
        <v>7.8232320377354725E-2</v>
      </c>
      <c r="G112" s="190">
        <f t="shared" si="9"/>
        <v>2.238614408953632E-2</v>
      </c>
    </row>
    <row r="113" spans="1:7">
      <c r="A113" s="176">
        <v>43131</v>
      </c>
      <c r="B113" s="184">
        <v>43048.161446081453</v>
      </c>
      <c r="C113" s="185">
        <v>2022.8</v>
      </c>
      <c r="D113" s="186">
        <f t="shared" si="8"/>
        <v>0.28649128649128591</v>
      </c>
      <c r="E113" s="187">
        <f t="shared" si="8"/>
        <v>3.4669722048879283E-2</v>
      </c>
      <c r="F113" s="188">
        <f t="shared" si="9"/>
        <v>8.7599375846051153E-2</v>
      </c>
      <c r="G113" s="190">
        <f t="shared" si="9"/>
        <v>1.1425534014928074E-2</v>
      </c>
    </row>
    <row r="114" spans="1:7">
      <c r="A114" s="176">
        <v>43159</v>
      </c>
      <c r="B114" s="184">
        <v>43612.479881143969</v>
      </c>
      <c r="C114" s="185">
        <v>2003.63</v>
      </c>
      <c r="D114" s="186">
        <f t="shared" si="8"/>
        <v>0.29229155049452565</v>
      </c>
      <c r="E114" s="187">
        <f t="shared" si="8"/>
        <v>3.4590837739590222E-2</v>
      </c>
      <c r="F114" s="188">
        <f t="shared" si="9"/>
        <v>8.9231439387030598E-2</v>
      </c>
      <c r="G114" s="190">
        <f t="shared" si="9"/>
        <v>1.1399829312361387E-2</v>
      </c>
    </row>
    <row r="115" spans="1:7">
      <c r="A115" s="176">
        <v>43190</v>
      </c>
      <c r="B115" s="184">
        <v>44325.120713136042</v>
      </c>
      <c r="C115" s="185">
        <v>2016.48</v>
      </c>
      <c r="D115" s="186">
        <f t="shared" si="8"/>
        <v>0.3058674195172118</v>
      </c>
      <c r="E115" s="187">
        <f t="shared" si="8"/>
        <v>3.6414940147921189E-2</v>
      </c>
      <c r="F115" s="188">
        <f t="shared" si="9"/>
        <v>9.3032383034296728E-2</v>
      </c>
      <c r="G115" s="190">
        <f t="shared" si="9"/>
        <v>1.1993884985703529E-2</v>
      </c>
    </row>
    <row r="116" spans="1:7">
      <c r="A116" s="176">
        <v>43220</v>
      </c>
      <c r="B116" s="184">
        <v>44485.081094465742</v>
      </c>
      <c r="C116" s="185">
        <v>2001.48</v>
      </c>
      <c r="D116" s="186">
        <f t="shared" si="8"/>
        <v>0.30928105527821209</v>
      </c>
      <c r="E116" s="187">
        <f t="shared" si="8"/>
        <v>3.2409150697650387E-2</v>
      </c>
      <c r="F116" s="188">
        <f t="shared" si="9"/>
        <v>9.3983977318986778E-2</v>
      </c>
      <c r="G116" s="190">
        <f t="shared" si="9"/>
        <v>1.0688401289260741E-2</v>
      </c>
    </row>
    <row r="117" spans="1:7">
      <c r="A117" s="176">
        <v>43251</v>
      </c>
      <c r="B117" s="184">
        <v>44732.450167141244</v>
      </c>
      <c r="C117" s="185">
        <v>2015.76</v>
      </c>
      <c r="D117" s="186">
        <f t="shared" si="8"/>
        <v>0.31379450779613594</v>
      </c>
      <c r="E117" s="187">
        <f t="shared" si="8"/>
        <v>4.2285856110197612E-2</v>
      </c>
      <c r="F117" s="188">
        <f t="shared" si="9"/>
        <v>9.5239623627357162E-2</v>
      </c>
      <c r="G117" s="190">
        <f t="shared" si="9"/>
        <v>1.3901148025478038E-2</v>
      </c>
    </row>
    <row r="118" spans="1:7">
      <c r="A118" s="176">
        <v>43281</v>
      </c>
      <c r="B118" s="184">
        <v>44961.000371425005</v>
      </c>
      <c r="C118" s="185">
        <v>2013.28</v>
      </c>
      <c r="D118" s="186">
        <f t="shared" si="8"/>
        <v>0.31216667389324787</v>
      </c>
      <c r="E118" s="187">
        <f t="shared" si="8"/>
        <v>5.2480801300649735E-2</v>
      </c>
      <c r="F118" s="188">
        <f t="shared" si="9"/>
        <v>9.4787090898274418E-2</v>
      </c>
      <c r="G118" s="190">
        <f t="shared" si="9"/>
        <v>1.7196196244008366E-2</v>
      </c>
    </row>
    <row r="119" spans="1:7">
      <c r="A119" s="176">
        <v>43312</v>
      </c>
      <c r="B119" s="184">
        <v>46247.369072675472</v>
      </c>
      <c r="C119" s="185">
        <v>2013.76</v>
      </c>
      <c r="D119" s="186">
        <f t="shared" si="8"/>
        <v>0.34396879879685305</v>
      </c>
      <c r="E119" s="187">
        <f t="shared" si="8"/>
        <v>4.5462804811570993E-2</v>
      </c>
      <c r="F119" s="188">
        <f t="shared" si="9"/>
        <v>0.1035611306298454</v>
      </c>
      <c r="G119" s="190">
        <f t="shared" si="9"/>
        <v>1.4930246627795851E-2</v>
      </c>
    </row>
    <row r="120" spans="1:7">
      <c r="A120" s="176">
        <v>43343</v>
      </c>
      <c r="B120" s="184">
        <v>46507.118979819214</v>
      </c>
      <c r="C120" s="185">
        <v>2026.72</v>
      </c>
      <c r="D120" s="186">
        <f t="shared" si="8"/>
        <v>0.35130332179781337</v>
      </c>
      <c r="E120" s="187">
        <f t="shared" si="8"/>
        <v>5.3706418774890533E-2</v>
      </c>
      <c r="F120" s="188">
        <f t="shared" si="9"/>
        <v>0.10556500027587279</v>
      </c>
      <c r="G120" s="190">
        <f t="shared" si="9"/>
        <v>1.7590885888352004E-2</v>
      </c>
    </row>
    <row r="121" spans="1:7">
      <c r="A121" s="176">
        <v>43373</v>
      </c>
      <c r="B121" s="184">
        <v>46649.498576204016</v>
      </c>
      <c r="C121" s="185">
        <v>2013.67</v>
      </c>
      <c r="D121" s="186">
        <f t="shared" si="8"/>
        <v>0.3529483579538511</v>
      </c>
      <c r="E121" s="187">
        <f t="shared" si="8"/>
        <v>3.9887834830073902E-2</v>
      </c>
      <c r="F121" s="188">
        <f t="shared" si="9"/>
        <v>0.10601344558041359</v>
      </c>
      <c r="G121" s="190">
        <f t="shared" si="9"/>
        <v>1.312297905018367E-2</v>
      </c>
    </row>
    <row r="122" spans="1:7">
      <c r="A122" s="176">
        <v>43404</v>
      </c>
      <c r="B122" s="184">
        <v>47050.637612975086</v>
      </c>
      <c r="C122" s="185">
        <v>1997.76</v>
      </c>
      <c r="D122" s="186">
        <f t="shared" ref="D122:E137" si="10">(B122-B86)/B86</f>
        <v>0.35817417657822409</v>
      </c>
      <c r="E122" s="187">
        <f t="shared" si="10"/>
        <v>3.1495900369689585E-2</v>
      </c>
      <c r="F122" s="188">
        <f t="shared" ref="F122:G137" si="11">POWER(B122/B86,12/36)-1</f>
        <v>0.10743562353512304</v>
      </c>
      <c r="G122" s="190">
        <f t="shared" si="11"/>
        <v>1.039030119109996E-2</v>
      </c>
    </row>
    <row r="123" spans="1:7">
      <c r="A123" s="176">
        <v>43434</v>
      </c>
      <c r="B123" s="184">
        <v>46931.533985390583</v>
      </c>
      <c r="C123" s="185">
        <v>2009.68</v>
      </c>
      <c r="D123" s="186">
        <f t="shared" si="10"/>
        <v>0.3508834451152138</v>
      </c>
      <c r="E123" s="187">
        <f t="shared" si="10"/>
        <v>4.0400902859746103E-2</v>
      </c>
      <c r="F123" s="188">
        <f t="shared" si="11"/>
        <v>0.10545048143954272</v>
      </c>
      <c r="G123" s="190">
        <f t="shared" si="11"/>
        <v>1.3289572513074166E-2</v>
      </c>
    </row>
    <row r="124" spans="1:7">
      <c r="A124" s="176">
        <v>43465</v>
      </c>
      <c r="B124" s="184">
        <v>46684.164912715089</v>
      </c>
      <c r="C124" s="185">
        <v>2046.6</v>
      </c>
      <c r="D124" s="186">
        <f t="shared" si="10"/>
        <v>0.34293997392958053</v>
      </c>
      <c r="E124" s="187">
        <f t="shared" si="10"/>
        <v>6.2947958865690143E-2</v>
      </c>
      <c r="F124" s="188">
        <f t="shared" si="11"/>
        <v>0.10327946214378558</v>
      </c>
      <c r="G124" s="190">
        <f t="shared" si="11"/>
        <v>2.0557160317895562E-2</v>
      </c>
    </row>
    <row r="125" spans="1:7">
      <c r="A125" s="176">
        <v>43496</v>
      </c>
      <c r="B125" s="184">
        <v>46958.028971152627</v>
      </c>
      <c r="C125" s="185">
        <v>2068.34</v>
      </c>
      <c r="D125" s="186">
        <f t="shared" si="10"/>
        <v>0.35716943863968093</v>
      </c>
      <c r="E125" s="187">
        <f t="shared" si="10"/>
        <v>5.9660124289790943E-2</v>
      </c>
      <c r="F125" s="188">
        <f t="shared" si="11"/>
        <v>0.10716247322930283</v>
      </c>
      <c r="G125" s="190">
        <f t="shared" si="11"/>
        <v>1.9503835416922355E-2</v>
      </c>
    </row>
    <row r="126" spans="1:7">
      <c r="A126" s="176">
        <v>43524</v>
      </c>
      <c r="B126" s="184">
        <v>47225.454995666689</v>
      </c>
      <c r="C126" s="185">
        <v>2067.14</v>
      </c>
      <c r="D126" s="186">
        <f t="shared" si="10"/>
        <v>0.37560947462565952</v>
      </c>
      <c r="E126" s="187">
        <f t="shared" si="10"/>
        <v>5.1583627539755948E-2</v>
      </c>
      <c r="F126" s="188">
        <f t="shared" si="11"/>
        <v>0.11215431912846552</v>
      </c>
      <c r="G126" s="190">
        <f t="shared" si="11"/>
        <v>1.6907082127285644E-2</v>
      </c>
    </row>
    <row r="127" spans="1:7">
      <c r="A127" s="176">
        <v>43555</v>
      </c>
      <c r="B127" s="184">
        <v>47501.547604308515</v>
      </c>
      <c r="C127" s="185">
        <v>2106.83</v>
      </c>
      <c r="D127" s="186">
        <f t="shared" si="10"/>
        <v>0.38039590993804429</v>
      </c>
      <c r="E127" s="187">
        <f t="shared" si="10"/>
        <v>6.2033401049516802E-2</v>
      </c>
      <c r="F127" s="188">
        <f t="shared" si="11"/>
        <v>0.11344274015691669</v>
      </c>
      <c r="G127" s="190">
        <f t="shared" si="11"/>
        <v>2.0264381374039964E-2</v>
      </c>
    </row>
    <row r="128" spans="1:7">
      <c r="A128" s="176">
        <v>43585</v>
      </c>
      <c r="B128" s="184">
        <v>48074.53262349881</v>
      </c>
      <c r="C128" s="185">
        <v>2107.37</v>
      </c>
      <c r="D128" s="186">
        <f t="shared" si="10"/>
        <v>0.39055292937974495</v>
      </c>
      <c r="E128" s="187">
        <f t="shared" si="10"/>
        <v>5.8240726326836925E-2</v>
      </c>
      <c r="F128" s="188">
        <f t="shared" si="11"/>
        <v>0.11616699104925554</v>
      </c>
      <c r="G128" s="190">
        <f t="shared" si="11"/>
        <v>1.9048428936549122E-2</v>
      </c>
    </row>
    <row r="129" spans="1:7">
      <c r="A129" s="176">
        <v>43616</v>
      </c>
      <c r="B129" s="184">
        <v>49243.035780611601</v>
      </c>
      <c r="C129" s="185">
        <v>2144.7800000000002</v>
      </c>
      <c r="D129" s="186">
        <f t="shared" si="10"/>
        <v>0.42146043000914923</v>
      </c>
      <c r="E129" s="187">
        <f t="shared" si="10"/>
        <v>7.6750840905668E-2</v>
      </c>
      <c r="F129" s="188">
        <f t="shared" si="11"/>
        <v>0.12437606357222664</v>
      </c>
      <c r="G129" s="190">
        <f t="shared" si="11"/>
        <v>2.4955648576507672E-2</v>
      </c>
    </row>
    <row r="130" spans="1:7">
      <c r="A130" s="176">
        <v>43646</v>
      </c>
      <c r="B130" s="184">
        <v>49439.891048656667</v>
      </c>
      <c r="C130" s="185">
        <v>2171.71</v>
      </c>
      <c r="D130" s="186">
        <f t="shared" si="10"/>
        <v>0.4228916349538917</v>
      </c>
      <c r="E130" s="187">
        <f t="shared" si="10"/>
        <v>7.1026636221513145E-2</v>
      </c>
      <c r="F130" s="188">
        <f t="shared" si="11"/>
        <v>0.12475329832048865</v>
      </c>
      <c r="G130" s="190">
        <f t="shared" si="11"/>
        <v>2.3136136485714554E-2</v>
      </c>
    </row>
    <row r="131" spans="1:7">
      <c r="A131" s="176">
        <v>43677</v>
      </c>
      <c r="B131" s="191">
        <v>49473.81</v>
      </c>
      <c r="C131" s="185">
        <v>2176.4899999999998</v>
      </c>
      <c r="D131" s="186">
        <f t="shared" si="10"/>
        <v>0.41767468467733387</v>
      </c>
      <c r="E131" s="187">
        <f t="shared" si="10"/>
        <v>6.6640202694424333E-2</v>
      </c>
      <c r="F131" s="188">
        <f t="shared" si="11"/>
        <v>0.12337700049978517</v>
      </c>
      <c r="G131" s="190">
        <f t="shared" si="11"/>
        <v>2.1737459958378169E-2</v>
      </c>
    </row>
    <row r="132" spans="1:7">
      <c r="A132" s="176">
        <v>43708</v>
      </c>
      <c r="B132" s="191">
        <v>49614.1</v>
      </c>
      <c r="C132" s="185">
        <v>2232.89</v>
      </c>
      <c r="D132" s="186">
        <f t="shared" si="10"/>
        <v>0.41718978130326867</v>
      </c>
      <c r="E132" s="187">
        <f t="shared" si="10"/>
        <v>9.5531307342825361E-2</v>
      </c>
      <c r="F132" s="188">
        <f t="shared" si="11"/>
        <v>0.12324890542921363</v>
      </c>
      <c r="G132" s="190">
        <f t="shared" si="11"/>
        <v>3.0880356874134041E-2</v>
      </c>
    </row>
    <row r="133" spans="1:7">
      <c r="A133" s="176">
        <v>43738</v>
      </c>
      <c r="B133" s="191">
        <v>49624.05</v>
      </c>
      <c r="C133" s="185">
        <v>2221</v>
      </c>
      <c r="D133" s="186">
        <f t="shared" si="10"/>
        <v>0.38644680225117117</v>
      </c>
      <c r="E133" s="187">
        <f t="shared" si="10"/>
        <v>9.0339620418462621E-2</v>
      </c>
      <c r="F133" s="188">
        <f t="shared" si="11"/>
        <v>0.11506727452441812</v>
      </c>
      <c r="G133" s="190">
        <f t="shared" si="11"/>
        <v>2.9249341648175831E-2</v>
      </c>
    </row>
    <row r="134" spans="1:7">
      <c r="A134" s="176">
        <v>43769</v>
      </c>
      <c r="B134" s="192">
        <v>49976</v>
      </c>
      <c r="C134" s="185">
        <v>2227.69</v>
      </c>
      <c r="D134" s="186">
        <f t="shared" si="10"/>
        <v>0.39025904265944822</v>
      </c>
      <c r="E134" s="187">
        <f t="shared" si="10"/>
        <v>0.10205303255169682</v>
      </c>
      <c r="F134" s="188">
        <f t="shared" si="11"/>
        <v>0.11608835332152356</v>
      </c>
      <c r="G134" s="190">
        <f t="shared" si="11"/>
        <v>3.2921929868372946E-2</v>
      </c>
    </row>
    <row r="135" spans="1:7">
      <c r="A135" s="176">
        <v>43799</v>
      </c>
      <c r="B135" s="192">
        <v>50244</v>
      </c>
      <c r="C135" s="185">
        <v>2226.5500000000002</v>
      </c>
      <c r="D135" s="186">
        <f t="shared" si="10"/>
        <v>0.39158912846679328</v>
      </c>
      <c r="E135" s="187">
        <f t="shared" si="10"/>
        <v>0.12817251810153085</v>
      </c>
      <c r="F135" s="188">
        <f t="shared" si="11"/>
        <v>0.11644416713526273</v>
      </c>
      <c r="G135" s="190">
        <f t="shared" si="11"/>
        <v>4.1018638946504815E-2</v>
      </c>
    </row>
    <row r="136" spans="1:7">
      <c r="A136" s="176">
        <v>43830</v>
      </c>
      <c r="B136" s="192">
        <v>50470</v>
      </c>
      <c r="C136" s="185">
        <v>2225</v>
      </c>
      <c r="D136" s="186">
        <f t="shared" si="10"/>
        <v>0.39492119382964508</v>
      </c>
      <c r="E136" s="187">
        <f t="shared" si="10"/>
        <v>0.1258013428659614</v>
      </c>
      <c r="F136" s="188">
        <f t="shared" si="11"/>
        <v>0.11733454003313981</v>
      </c>
      <c r="G136" s="190">
        <f t="shared" si="11"/>
        <v>4.0288795187861881E-2</v>
      </c>
    </row>
    <row r="137" spans="1:7">
      <c r="A137" s="176">
        <v>43861</v>
      </c>
      <c r="B137" s="192">
        <v>51791</v>
      </c>
      <c r="C137" s="185">
        <v>2267.8200000000002</v>
      </c>
      <c r="D137" s="186">
        <f t="shared" si="10"/>
        <v>0.42226270569835517</v>
      </c>
      <c r="E137" s="187">
        <f t="shared" si="10"/>
        <v>0.14521903800025257</v>
      </c>
      <c r="F137" s="188">
        <f t="shared" si="11"/>
        <v>0.12458755730718685</v>
      </c>
      <c r="G137" s="190">
        <f t="shared" si="11"/>
        <v>4.623566291935588E-2</v>
      </c>
    </row>
    <row r="138" spans="1:7">
      <c r="A138" s="176">
        <v>43890</v>
      </c>
      <c r="B138" s="192">
        <v>52008</v>
      </c>
      <c r="C138" s="185">
        <v>2308.64</v>
      </c>
      <c r="D138" s="186">
        <f t="shared" ref="D138:E148" si="12">(B138-B102)/B102</f>
        <v>0.41841277173362573</v>
      </c>
      <c r="E138" s="187">
        <f t="shared" si="12"/>
        <v>0.15804891751439631</v>
      </c>
      <c r="F138" s="188">
        <f t="shared" ref="F138:G148" si="13">POWER(B138/B102,12/36)-1</f>
        <v>0.12357192208038703</v>
      </c>
      <c r="G138" s="190">
        <f t="shared" si="13"/>
        <v>5.0128152918912816E-2</v>
      </c>
    </row>
    <row r="139" spans="1:7">
      <c r="A139" s="176">
        <v>43921</v>
      </c>
      <c r="B139" s="192">
        <v>46934</v>
      </c>
      <c r="C139" s="185">
        <v>2295.0500000000002</v>
      </c>
      <c r="D139" s="186">
        <f t="shared" si="12"/>
        <v>0.26254235718853308</v>
      </c>
      <c r="E139" s="187">
        <f t="shared" si="12"/>
        <v>0.15183863569066161</v>
      </c>
      <c r="F139" s="188">
        <f t="shared" si="13"/>
        <v>8.0808253330634461E-2</v>
      </c>
      <c r="G139" s="190">
        <f t="shared" si="13"/>
        <v>4.8247609318750273E-2</v>
      </c>
    </row>
    <row r="140" spans="1:7">
      <c r="A140" s="176">
        <v>43951</v>
      </c>
      <c r="B140" s="192">
        <v>48254</v>
      </c>
      <c r="C140" s="185">
        <v>2335.85</v>
      </c>
      <c r="D140" s="186">
        <f t="shared" si="12"/>
        <v>0.25623709266720468</v>
      </c>
      <c r="E140" s="187">
        <f t="shared" si="12"/>
        <v>0.16333564089666255</v>
      </c>
      <c r="F140" s="188">
        <f t="shared" si="13"/>
        <v>7.9006027832607684E-2</v>
      </c>
      <c r="G140" s="190">
        <f t="shared" si="13"/>
        <v>5.1723741866654738E-2</v>
      </c>
    </row>
    <row r="141" spans="1:7">
      <c r="A141" s="176">
        <v>43982</v>
      </c>
      <c r="B141" s="192">
        <v>49506</v>
      </c>
      <c r="C141" s="185">
        <v>2346.7199999999998</v>
      </c>
      <c r="D141" s="186">
        <f t="shared" si="12"/>
        <v>0.27595877847980177</v>
      </c>
      <c r="E141" s="187">
        <f t="shared" si="12"/>
        <v>0.15982484406970648</v>
      </c>
      <c r="F141" s="188">
        <f t="shared" si="13"/>
        <v>8.4623179183552555E-2</v>
      </c>
      <c r="G141" s="190">
        <f t="shared" si="13"/>
        <v>5.0664686947397453E-2</v>
      </c>
    </row>
    <row r="142" spans="1:7">
      <c r="A142" s="176">
        <v>44012</v>
      </c>
      <c r="B142" s="192">
        <v>50151</v>
      </c>
      <c r="C142" s="185">
        <v>2361.5100000000002</v>
      </c>
      <c r="D142" s="186">
        <f t="shared" si="12"/>
        <v>0.27916185721323372</v>
      </c>
      <c r="E142" s="187">
        <f t="shared" si="12"/>
        <v>0.16830669219466599</v>
      </c>
      <c r="F142" s="188">
        <f t="shared" si="13"/>
        <v>8.5530008481976338E-2</v>
      </c>
      <c r="G142" s="190">
        <f t="shared" si="13"/>
        <v>5.3219653931714461E-2</v>
      </c>
    </row>
    <row r="143" spans="1:7">
      <c r="A143" s="176">
        <v>44043</v>
      </c>
      <c r="B143" s="192">
        <v>50620</v>
      </c>
      <c r="C143" s="185">
        <v>2396.7800000000002</v>
      </c>
      <c r="D143" s="186">
        <f t="shared" si="12"/>
        <v>0.28446401306902175</v>
      </c>
      <c r="E143" s="187">
        <f t="shared" si="12"/>
        <v>0.18067398682765121</v>
      </c>
      <c r="F143" s="188">
        <f t="shared" si="13"/>
        <v>8.7027790040354436E-2</v>
      </c>
      <c r="G143" s="190">
        <f t="shared" si="13"/>
        <v>5.6922958089252518E-2</v>
      </c>
    </row>
    <row r="144" spans="1:7">
      <c r="A144" s="176">
        <v>44074</v>
      </c>
      <c r="B144" s="192">
        <v>50806</v>
      </c>
      <c r="C144" s="185">
        <v>2377.4299999999998</v>
      </c>
      <c r="D144" s="186">
        <f t="shared" si="12"/>
        <v>0.26963912626465858</v>
      </c>
      <c r="E144" s="187">
        <f t="shared" si="12"/>
        <v>0.16073547146044584</v>
      </c>
      <c r="F144" s="188">
        <f t="shared" si="13"/>
        <v>8.2829550473596969E-2</v>
      </c>
      <c r="G144" s="190">
        <f t="shared" si="13"/>
        <v>5.0939588730448015E-2</v>
      </c>
    </row>
    <row r="145" spans="1:7">
      <c r="A145" s="176">
        <v>44104</v>
      </c>
      <c r="B145" s="192">
        <v>51044</v>
      </c>
      <c r="C145" s="185">
        <v>2376.13</v>
      </c>
      <c r="D145" s="186">
        <f t="shared" si="12"/>
        <v>0.26692393829512689</v>
      </c>
      <c r="E145" s="187">
        <f t="shared" si="12"/>
        <v>0.16564955898079925</v>
      </c>
      <c r="F145" s="188">
        <f t="shared" si="13"/>
        <v>8.2057104182283735E-2</v>
      </c>
      <c r="G145" s="190">
        <f t="shared" si="13"/>
        <v>5.2420586002340119E-2</v>
      </c>
    </row>
    <row r="146" spans="1:7">
      <c r="A146" s="176">
        <v>44135</v>
      </c>
      <c r="B146" s="192">
        <v>51310</v>
      </c>
      <c r="C146" s="185">
        <v>2365.52</v>
      </c>
      <c r="D146" s="186">
        <f t="shared" si="12"/>
        <v>0.25726840559661251</v>
      </c>
      <c r="E146" s="187">
        <f t="shared" si="12"/>
        <v>0.15977329332627319</v>
      </c>
      <c r="F146" s="188">
        <f t="shared" si="13"/>
        <v>7.9301218524302719E-2</v>
      </c>
      <c r="G146" s="190">
        <f t="shared" si="13"/>
        <v>5.0649120416392801E-2</v>
      </c>
    </row>
    <row r="147" spans="1:7">
      <c r="A147" s="176">
        <v>44165</v>
      </c>
      <c r="B147" s="192">
        <v>51657</v>
      </c>
      <c r="C147" s="185">
        <v>2388.73</v>
      </c>
      <c r="D147" s="186">
        <f t="shared" si="12"/>
        <v>0.25068521060898608</v>
      </c>
      <c r="E147" s="187">
        <f t="shared" si="12"/>
        <v>0.17265908042139991</v>
      </c>
      <c r="F147" s="188">
        <f t="shared" si="13"/>
        <v>7.7414141261951119E-2</v>
      </c>
      <c r="G147" s="190">
        <f t="shared" si="13"/>
        <v>5.4525914863531311E-2</v>
      </c>
    </row>
    <row r="148" spans="1:7">
      <c r="A148" s="176">
        <v>44196</v>
      </c>
      <c r="B148" s="192">
        <v>51899</v>
      </c>
      <c r="C148" s="185">
        <v>2392.02</v>
      </c>
      <c r="D148" s="186">
        <f t="shared" si="12"/>
        <v>0.23710541957113312</v>
      </c>
      <c r="E148" s="187">
        <f t="shared" si="12"/>
        <v>0.16890884835098252</v>
      </c>
      <c r="F148" s="188">
        <f t="shared" si="13"/>
        <v>7.3500464014898625E-2</v>
      </c>
      <c r="G148" s="190">
        <f t="shared" si="13"/>
        <v>5.3400569261567332E-2</v>
      </c>
    </row>
    <row r="149" spans="1:7">
      <c r="D149" s="166"/>
      <c r="E149" s="166"/>
      <c r="F149" s="166"/>
    </row>
    <row r="150" spans="1:7">
      <c r="D150" s="166"/>
      <c r="E150" s="166"/>
      <c r="F150" s="166"/>
    </row>
    <row r="151" spans="1:7">
      <c r="D151" s="166"/>
      <c r="E151" s="166"/>
      <c r="F151" s="166"/>
    </row>
    <row r="152" spans="1:7">
      <c r="D152" s="166"/>
      <c r="E152" s="166"/>
      <c r="F152" s="166"/>
    </row>
    <row r="153" spans="1:7">
      <c r="D153" s="166"/>
      <c r="E153" s="166"/>
      <c r="F153" s="166"/>
    </row>
    <row r="154" spans="1:7">
      <c r="D154" s="166"/>
      <c r="E154" s="166"/>
      <c r="F154" s="166"/>
    </row>
    <row r="155" spans="1:7">
      <c r="D155" s="166"/>
      <c r="E155" s="166"/>
      <c r="F155" s="166"/>
    </row>
    <row r="156" spans="1:7">
      <c r="D156" s="166"/>
      <c r="E156" s="166"/>
      <c r="F156" s="166"/>
    </row>
    <row r="157" spans="1:7">
      <c r="A157" s="166"/>
      <c r="D157" s="166"/>
      <c r="E157" s="166"/>
      <c r="F157" s="166"/>
    </row>
    <row r="158" spans="1:7" s="206" customFormat="1">
      <c r="A158" s="203"/>
    </row>
    <row r="159" spans="1:7">
      <c r="D159" s="166"/>
      <c r="E159" s="166"/>
      <c r="F159" s="166"/>
    </row>
    <row r="160" spans="1:7">
      <c r="D160" s="166"/>
      <c r="E160" s="166"/>
      <c r="F160" s="166"/>
    </row>
    <row r="161" spans="4:6">
      <c r="D161" s="166"/>
      <c r="E161" s="166"/>
      <c r="F161" s="166"/>
    </row>
    <row r="162" spans="4:6">
      <c r="D162" s="166"/>
      <c r="E162" s="166"/>
      <c r="F162" s="166"/>
    </row>
    <row r="163" spans="4:6">
      <c r="D163" s="166"/>
      <c r="E163" s="166"/>
      <c r="F163" s="166"/>
    </row>
    <row r="164" spans="4:6">
      <c r="D164" s="166"/>
      <c r="E164" s="166"/>
      <c r="F164" s="166"/>
    </row>
    <row r="165" spans="4:6">
      <c r="D165" s="166"/>
      <c r="E165" s="166"/>
      <c r="F165" s="166"/>
    </row>
    <row r="166" spans="4:6">
      <c r="D166" s="166"/>
      <c r="E166" s="166"/>
      <c r="F166" s="166"/>
    </row>
    <row r="167" spans="4:6">
      <c r="D167" s="166"/>
      <c r="E167" s="166"/>
      <c r="F167" s="166"/>
    </row>
    <row r="168" spans="4:6">
      <c r="D168" s="166"/>
      <c r="E168" s="166"/>
      <c r="F168" s="166"/>
    </row>
    <row r="169" spans="4:6">
      <c r="D169" s="166"/>
      <c r="E169" s="166"/>
      <c r="F169" s="166"/>
    </row>
  </sheetData>
  <mergeCells count="22">
    <mergeCell ref="I18:L18"/>
    <mergeCell ref="I19:L19"/>
    <mergeCell ref="I20:L20"/>
    <mergeCell ref="I21:L21"/>
    <mergeCell ref="I10:L10"/>
    <mergeCell ref="I13:L13"/>
    <mergeCell ref="I14:L14"/>
    <mergeCell ref="I15:L15"/>
    <mergeCell ref="I16:L16"/>
    <mergeCell ref="I17:L17"/>
    <mergeCell ref="I9:L9"/>
    <mergeCell ref="B1:G1"/>
    <mergeCell ref="D2:G2"/>
    <mergeCell ref="D4:E4"/>
    <mergeCell ref="F4:G4"/>
    <mergeCell ref="I2:L2"/>
    <mergeCell ref="I3:L3"/>
    <mergeCell ref="I4:L4"/>
    <mergeCell ref="I5:L5"/>
    <mergeCell ref="I6:L6"/>
    <mergeCell ref="I7:L7"/>
    <mergeCell ref="I8:L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A0D46-CA4B-48B8-A228-6C167CE10199}">
  <sheetPr>
    <tabColor rgb="FFFF0000"/>
  </sheetPr>
  <dimension ref="A1:D148"/>
  <sheetViews>
    <sheetView topLeftCell="A132" workbookViewId="0">
      <selection activeCell="A149" sqref="A149"/>
    </sheetView>
  </sheetViews>
  <sheetFormatPr defaultRowHeight="15"/>
  <cols>
    <col min="1" max="1" width="10.7109375" style="94" bestFit="1" customWidth="1"/>
    <col min="2" max="2" width="9.140625" style="146"/>
    <col min="3" max="3" width="14.7109375" style="146" bestFit="1" customWidth="1"/>
    <col min="4" max="4" width="20.7109375" style="146" bestFit="1" customWidth="1"/>
  </cols>
  <sheetData>
    <row r="1" spans="1:4">
      <c r="A1" s="94" t="s">
        <v>13</v>
      </c>
      <c r="B1" s="146" t="s">
        <v>38</v>
      </c>
      <c r="C1" s="146" t="s">
        <v>68</v>
      </c>
      <c r="D1" s="146" t="s">
        <v>69</v>
      </c>
    </row>
    <row r="2" spans="1:4">
      <c r="A2" s="94">
        <f>'RFX Return Data'!A3</f>
        <v>39845</v>
      </c>
      <c r="B2" s="146">
        <f>'RFX Return Data'!H3</f>
        <v>10000</v>
      </c>
      <c r="C2" s="146">
        <f>'RFX Return Data'!I3</f>
        <v>10000</v>
      </c>
      <c r="D2" s="146">
        <f>'RFX Return Data'!J3</f>
        <v>10000</v>
      </c>
    </row>
    <row r="3" spans="1:4">
      <c r="A3" s="94">
        <f>'RFX Return Data'!A4</f>
        <v>39872</v>
      </c>
      <c r="B3" s="146">
        <f>'RFX Return Data'!H4</f>
        <v>9859.1061037513919</v>
      </c>
      <c r="C3" s="146">
        <f>'RFX Return Data'!I4</f>
        <v>9962.2555107648113</v>
      </c>
      <c r="D3" s="146">
        <f>'RFX Return Data'!J4</f>
        <v>10057.62499919428</v>
      </c>
    </row>
    <row r="4" spans="1:4">
      <c r="A4" s="94">
        <f>'RFX Return Data'!A5</f>
        <v>39903</v>
      </c>
      <c r="B4" s="146">
        <f>'RFX Return Data'!H5</f>
        <v>9732.0787421072164</v>
      </c>
      <c r="C4" s="146">
        <f>'RFX Return Data'!I5</f>
        <v>10100.744482296863</v>
      </c>
      <c r="D4" s="146">
        <f>'RFX Return Data'!J5</f>
        <v>10200.20497482935</v>
      </c>
    </row>
    <row r="5" spans="1:4">
      <c r="A5" s="94">
        <f>'RFX Return Data'!A6</f>
        <v>39933</v>
      </c>
      <c r="B5" s="146">
        <f>'RFX Return Data'!H6</f>
        <v>10233.997771449795</v>
      </c>
      <c r="C5" s="146">
        <f>'RFX Return Data'!I6</f>
        <v>10149.035225877176</v>
      </c>
      <c r="D5" s="146">
        <f>'RFX Return Data'!J6</f>
        <v>10229.21084690701</v>
      </c>
    </row>
    <row r="6" spans="1:4">
      <c r="A6" s="94">
        <f>'RFX Return Data'!A7</f>
        <v>39964</v>
      </c>
      <c r="B6" s="146">
        <f>'RFX Return Data'!H7</f>
        <v>10779.249721431224</v>
      </c>
      <c r="C6" s="146">
        <f>'RFX Return Data'!I7</f>
        <v>10222.650856536247</v>
      </c>
      <c r="D6" s="146">
        <f>'RFX Return Data'!J7</f>
        <v>10259.119123893752</v>
      </c>
    </row>
    <row r="7" spans="1:4">
      <c r="A7" s="94">
        <f>'RFX Return Data'!A8</f>
        <v>39994</v>
      </c>
      <c r="B7" s="146">
        <f>'RFX Return Data'!H8</f>
        <v>11463.909867525072</v>
      </c>
      <c r="C7" s="146">
        <f>'RFX Return Data'!I8</f>
        <v>10280.794021938984</v>
      </c>
      <c r="D7" s="146">
        <f>'RFX Return Data'!J8</f>
        <v>10271.946165101428</v>
      </c>
    </row>
    <row r="8" spans="1:4">
      <c r="A8" s="94">
        <f>'RFX Return Data'!A9</f>
        <v>40025</v>
      </c>
      <c r="B8" s="146">
        <f>'RFX Return Data'!H9</f>
        <v>12074.780240188191</v>
      </c>
      <c r="C8" s="146">
        <f>'RFX Return Data'!I9</f>
        <v>10446.619994865641</v>
      </c>
      <c r="D8" s="146">
        <f>'RFX Return Data'!J9</f>
        <v>10355.998736633132</v>
      </c>
    </row>
    <row r="9" spans="1:4">
      <c r="A9" s="94">
        <f>'RFX Return Data'!A10</f>
        <v>40056</v>
      </c>
      <c r="B9" s="146">
        <f>'RFX Return Data'!H10</f>
        <v>12630.927324501672</v>
      </c>
      <c r="C9" s="146">
        <f>'RFX Return Data'!I10</f>
        <v>10554.788485155455</v>
      </c>
      <c r="D9" s="146">
        <f>'RFX Return Data'!J10</f>
        <v>10425.161627164969</v>
      </c>
    </row>
    <row r="10" spans="1:4">
      <c r="A10" s="94">
        <f>'RFX Return Data'!A11</f>
        <v>40086</v>
      </c>
      <c r="B10" s="146">
        <f>'RFX Return Data'!H11</f>
        <v>13183.112541785316</v>
      </c>
      <c r="C10" s="146">
        <f>'RFX Return Data'!I11</f>
        <v>10665.662922283822</v>
      </c>
      <c r="D10" s="146">
        <f>'RFX Return Data'!J11</f>
        <v>10508.956368722649</v>
      </c>
    </row>
    <row r="11" spans="1:4">
      <c r="A11" s="94">
        <f>'RFX Return Data'!A12</f>
        <v>40117</v>
      </c>
      <c r="B11" s="146">
        <f>'RFX Return Data'!H12</f>
        <v>13969.790763897487</v>
      </c>
      <c r="C11" s="146">
        <f>'RFX Return Data'!I12</f>
        <v>10718.324810757182</v>
      </c>
      <c r="D11" s="146">
        <f>'RFX Return Data'!J12</f>
        <v>10584.049348657032</v>
      </c>
    </row>
    <row r="12" spans="1:4">
      <c r="A12" s="94">
        <f>'RFX Return Data'!A13</f>
        <v>40147</v>
      </c>
      <c r="B12" s="146">
        <f>'RFX Return Data'!H13</f>
        <v>13846.477652593783</v>
      </c>
      <c r="C12" s="146">
        <f>'RFX Return Data'!I13</f>
        <v>10857.091315298316</v>
      </c>
      <c r="D12" s="146">
        <f>'RFX Return Data'!J13</f>
        <v>10719.796829980472</v>
      </c>
    </row>
    <row r="13" spans="1:4">
      <c r="A13" s="94">
        <f>'RFX Return Data'!A14</f>
        <v>40178</v>
      </c>
      <c r="B13" s="146">
        <f>'RFX Return Data'!H14</f>
        <v>14702.983781106846</v>
      </c>
      <c r="C13" s="146">
        <f>'RFX Return Data'!I14</f>
        <v>10687.379880244509</v>
      </c>
      <c r="D13" s="146">
        <f>'RFX Return Data'!J14</f>
        <v>10568.901837683145</v>
      </c>
    </row>
    <row r="14" spans="1:4">
      <c r="A14" s="94">
        <f>'RFX Return Data'!A15</f>
        <v>40209</v>
      </c>
      <c r="B14" s="146">
        <f>'RFX Return Data'!H15</f>
        <v>15369.320292187693</v>
      </c>
      <c r="C14" s="146">
        <f>'RFX Return Data'!I15</f>
        <v>10850.638672837153</v>
      </c>
      <c r="D14" s="146">
        <f>'RFX Return Data'!J15</f>
        <v>10709.096886058493</v>
      </c>
    </row>
    <row r="15" spans="1:4">
      <c r="A15" s="94">
        <f>'RFX Return Data'!A16</f>
        <v>40237</v>
      </c>
      <c r="B15" s="146">
        <f>'RFX Return Data'!H16</f>
        <v>15493.623870248854</v>
      </c>
      <c r="C15" s="146">
        <f>'RFX Return Data'!I16</f>
        <v>10891.158492163166</v>
      </c>
      <c r="D15" s="146">
        <f>'RFX Return Data'!J16</f>
        <v>10728.111846642734</v>
      </c>
    </row>
    <row r="16" spans="1:4">
      <c r="A16" s="94">
        <f>'RFX Return Data'!A17</f>
        <v>40268</v>
      </c>
      <c r="B16" s="146">
        <f>'RFX Return Data'!H17</f>
        <v>15694.688622013122</v>
      </c>
      <c r="C16" s="146">
        <f>'RFX Return Data'!I17</f>
        <v>10877.767524474946</v>
      </c>
      <c r="D16" s="146">
        <f>'RFX Return Data'!J17</f>
        <v>10731.65700878556</v>
      </c>
    </row>
    <row r="17" spans="1:4">
      <c r="A17" s="94">
        <f>'RFX Return Data'!A18</f>
        <v>40298</v>
      </c>
      <c r="B17" s="146">
        <f>'RFX Return Data'!H18</f>
        <v>16612.356072799303</v>
      </c>
      <c r="C17" s="146">
        <f>'RFX Return Data'!I18</f>
        <v>10991.00099218051</v>
      </c>
      <c r="D17" s="146">
        <f>'RFX Return Data'!J18</f>
        <v>10796.307874771985</v>
      </c>
    </row>
    <row r="18" spans="1:4">
      <c r="A18" s="94">
        <f>'RFX Return Data'!A19</f>
        <v>40329</v>
      </c>
      <c r="B18" s="146">
        <f>'RFX Return Data'!H19</f>
        <v>15743.716726507364</v>
      </c>
      <c r="C18" s="146">
        <f>'RFX Return Data'!I19</f>
        <v>11083.488867457178</v>
      </c>
      <c r="D18" s="146">
        <f>'RFX Return Data'!J19</f>
        <v>10917.230132589068</v>
      </c>
    </row>
    <row r="19" spans="1:4">
      <c r="A19" s="94">
        <f>'RFX Return Data'!A20</f>
        <v>40359</v>
      </c>
      <c r="B19" s="146">
        <f>'RFX Return Data'!H20</f>
        <v>16401.881886839168</v>
      </c>
      <c r="C19" s="146">
        <f>'RFX Return Data'!I20</f>
        <v>11257.293914394948</v>
      </c>
      <c r="D19" s="146">
        <f>'RFX Return Data'!J20</f>
        <v>11039.763827743798</v>
      </c>
    </row>
    <row r="20" spans="1:4">
      <c r="A20" s="94">
        <f>'RFX Return Data'!A21</f>
        <v>40390</v>
      </c>
      <c r="B20" s="146">
        <f>'RFX Return Data'!H21</f>
        <v>16700.259997523826</v>
      </c>
      <c r="C20" s="146">
        <f>'RFX Return Data'!I21</f>
        <v>11377.3963240753</v>
      </c>
      <c r="D20" s="146">
        <f>'RFX Return Data'!J21</f>
        <v>11134.451885703978</v>
      </c>
    </row>
    <row r="21" spans="1:4">
      <c r="A21" s="94">
        <f>'RFX Return Data'!A22</f>
        <v>40421</v>
      </c>
      <c r="B21" s="146">
        <f>'RFX Return Data'!H22</f>
        <v>17346.787173455483</v>
      </c>
      <c r="C21" s="146">
        <f>'RFX Return Data'!I22</f>
        <v>11523.794986366198</v>
      </c>
      <c r="D21" s="146">
        <f>'RFX Return Data'!J22</f>
        <v>11151.533121483042</v>
      </c>
    </row>
    <row r="22" spans="1:4">
      <c r="A22" s="94">
        <f>'RFX Return Data'!A23</f>
        <v>40451</v>
      </c>
      <c r="B22" s="146">
        <f>'RFX Return Data'!H23</f>
        <v>17748.669060294658</v>
      </c>
      <c r="C22" s="146">
        <f>'RFX Return Data'!I23</f>
        <v>11536.075822018087</v>
      </c>
      <c r="D22" s="146">
        <f>'RFX Return Data'!J23</f>
        <v>11109.055633262649</v>
      </c>
    </row>
    <row r="23" spans="1:4">
      <c r="A23" s="94">
        <f>'RFX Return Data'!A24</f>
        <v>40482</v>
      </c>
      <c r="B23" s="146">
        <f>'RFX Return Data'!H24</f>
        <v>17738.269159341333</v>
      </c>
      <c r="C23" s="146">
        <f>'RFX Return Data'!I24</f>
        <v>11577.150707362262</v>
      </c>
      <c r="D23" s="146">
        <f>'RFX Return Data'!J24</f>
        <v>11217.85988230062</v>
      </c>
    </row>
    <row r="24" spans="1:4">
      <c r="A24" s="94">
        <f>'RFX Return Data'!A25</f>
        <v>40512</v>
      </c>
      <c r="B24" s="146">
        <f>'RFX Return Data'!H25</f>
        <v>18240.931038752005</v>
      </c>
      <c r="C24" s="146">
        <f>'RFX Return Data'!I25</f>
        <v>11510.612168434789</v>
      </c>
      <c r="D24" s="146">
        <f>'RFX Return Data'!J25</f>
        <v>11197.68468683327</v>
      </c>
    </row>
    <row r="25" spans="1:4">
      <c r="A25" s="94">
        <f>'RFX Return Data'!A26</f>
        <v>40543</v>
      </c>
      <c r="B25" s="146">
        <f>'RFX Return Data'!H26</f>
        <v>18634.393958152774</v>
      </c>
      <c r="C25" s="146">
        <f>'RFX Return Data'!I26</f>
        <v>11386.485530122744</v>
      </c>
      <c r="D25" s="146">
        <f>'RFX Return Data'!J26</f>
        <v>11136.127780535129</v>
      </c>
    </row>
    <row r="26" spans="1:4">
      <c r="A26" s="94">
        <f>'RFX Return Data'!A27</f>
        <v>40574</v>
      </c>
      <c r="B26" s="146">
        <f>'RFX Return Data'!H27</f>
        <v>19803.639965333656</v>
      </c>
      <c r="C26" s="146">
        <f>'RFX Return Data'!I27</f>
        <v>11399.737731306423</v>
      </c>
      <c r="D26" s="146">
        <f>'RFX Return Data'!J27</f>
        <v>11141.864497457154</v>
      </c>
    </row>
    <row r="27" spans="1:4">
      <c r="A27" s="94">
        <f>'RFX Return Data'!A28</f>
        <v>40602</v>
      </c>
      <c r="B27" s="146">
        <f>'RFX Return Data'!H28</f>
        <v>19692.707688498198</v>
      </c>
      <c r="C27" s="146">
        <f>'RFX Return Data'!I28</f>
        <v>11428.254247989626</v>
      </c>
      <c r="D27" s="146">
        <f>'RFX Return Data'!J28</f>
        <v>11169.83904963872</v>
      </c>
    </row>
    <row r="28" spans="1:4">
      <c r="A28" s="94">
        <f>'RFX Return Data'!A29</f>
        <v>40633</v>
      </c>
      <c r="B28" s="146">
        <f>'RFX Return Data'!H29</f>
        <v>19718.459824192145</v>
      </c>
      <c r="C28" s="146">
        <f>'RFX Return Data'!I29</f>
        <v>11434.568123946248</v>
      </c>
      <c r="D28" s="146">
        <f>'RFX Return Data'!J29</f>
        <v>11200.972019002073</v>
      </c>
    </row>
    <row r="29" spans="1:4">
      <c r="A29" s="94">
        <f>'RFX Return Data'!A30</f>
        <v>40663</v>
      </c>
      <c r="B29" s="146">
        <f>'RFX Return Data'!H30</f>
        <v>19808.344682431591</v>
      </c>
      <c r="C29" s="146">
        <f>'RFX Return Data'!I30</f>
        <v>11579.717887696275</v>
      </c>
      <c r="D29" s="146">
        <f>'RFX Return Data'!J30</f>
        <v>11323.892459117838</v>
      </c>
    </row>
    <row r="30" spans="1:4">
      <c r="A30" s="94">
        <f>'RFX Return Data'!A31</f>
        <v>40694</v>
      </c>
      <c r="B30" s="146">
        <f>'RFX Return Data'!H31</f>
        <v>19719.202674260239</v>
      </c>
      <c r="C30" s="146">
        <f>'RFX Return Data'!I31</f>
        <v>11730.83461114157</v>
      </c>
      <c r="D30" s="146">
        <f>'RFX Return Data'!J31</f>
        <v>11445.523749363485</v>
      </c>
    </row>
    <row r="31" spans="1:4">
      <c r="A31" s="94">
        <f>'RFX Return Data'!A32</f>
        <v>40724</v>
      </c>
      <c r="B31" s="146">
        <f>'RFX Return Data'!H32</f>
        <v>19445.833849201434</v>
      </c>
      <c r="C31" s="146">
        <f>'RFX Return Data'!I32</f>
        <v>11696.48990126764</v>
      </c>
      <c r="D31" s="146">
        <f>'RFX Return Data'!J32</f>
        <v>11456.223693285465</v>
      </c>
    </row>
    <row r="32" spans="1:4">
      <c r="A32" s="94">
        <f>'RFX Return Data'!A33</f>
        <v>40755</v>
      </c>
      <c r="B32" s="146">
        <f>'RFX Return Data'!H33</f>
        <v>19593.41339606289</v>
      </c>
      <c r="C32" s="146">
        <f>'RFX Return Data'!I33</f>
        <v>11882.090101091408</v>
      </c>
      <c r="D32" s="146">
        <f>'RFX Return Data'!J33</f>
        <v>11562.707472557226</v>
      </c>
    </row>
    <row r="33" spans="1:4">
      <c r="A33" s="94">
        <f>'RFX Return Data'!A34</f>
        <v>40786</v>
      </c>
      <c r="B33" s="146">
        <f>'RFX Return Data'!H34</f>
        <v>19184.350625232135</v>
      </c>
      <c r="C33" s="146">
        <f>'RFX Return Data'!I34</f>
        <v>12055.686998272367</v>
      </c>
      <c r="D33" s="146">
        <f>'RFX Return Data'!J34</f>
        <v>11706.705513049425</v>
      </c>
    </row>
    <row r="34" spans="1:4">
      <c r="A34" s="94">
        <f>'RFX Return Data'!A35</f>
        <v>40816</v>
      </c>
      <c r="B34" s="146">
        <f>'RFX Return Data'!H35</f>
        <v>18818.373158350867</v>
      </c>
      <c r="C34" s="146">
        <f>'RFX Return Data'!I35</f>
        <v>12143.387429142365</v>
      </c>
      <c r="D34" s="146">
        <f>'RFX Return Data'!J35</f>
        <v>11726.687336036255</v>
      </c>
    </row>
    <row r="35" spans="1:4">
      <c r="A35" s="94">
        <f>'RFX Return Data'!A36</f>
        <v>40847</v>
      </c>
      <c r="B35" s="146">
        <f>'RFX Return Data'!H36</f>
        <v>18458.833725393088</v>
      </c>
      <c r="C35" s="146">
        <f>'RFX Return Data'!I36</f>
        <v>12156.43148056923</v>
      </c>
      <c r="D35" s="146">
        <f>'RFX Return Data'!J36</f>
        <v>11726.365048568727</v>
      </c>
    </row>
    <row r="36" spans="1:4">
      <c r="A36" s="94">
        <f>'RFX Return Data'!A37</f>
        <v>40877</v>
      </c>
      <c r="B36" s="146">
        <f>'RFX Return Data'!H37</f>
        <v>18362.015599851424</v>
      </c>
      <c r="C36" s="146">
        <f>'RFX Return Data'!I37</f>
        <v>12145.885226224103</v>
      </c>
      <c r="D36" s="146">
        <f>'RFX Return Data'!J37</f>
        <v>11747.700478919181</v>
      </c>
    </row>
    <row r="37" spans="1:4">
      <c r="A37" s="94">
        <f>'RFX Return Data'!A38</f>
        <v>40908</v>
      </c>
      <c r="B37" s="146">
        <f>'RFX Return Data'!H38</f>
        <v>19320.292187693445</v>
      </c>
      <c r="C37" s="146">
        <f>'RFX Return Data'!I38</f>
        <v>12279.378603592673</v>
      </c>
      <c r="D37" s="146">
        <f>'RFX Return Data'!J38</f>
        <v>11830.077155619731</v>
      </c>
    </row>
    <row r="38" spans="1:4">
      <c r="A38" s="94">
        <f>'RFX Return Data'!A39</f>
        <v>40939</v>
      </c>
      <c r="B38" s="146">
        <f>'RFX Return Data'!H39</f>
        <v>19720.193141017699</v>
      </c>
      <c r="C38" s="146">
        <f>'RFX Return Data'!I39</f>
        <v>12387.200177621135</v>
      </c>
      <c r="D38" s="146">
        <f>'RFX Return Data'!J39</f>
        <v>11878.29136076215</v>
      </c>
    </row>
    <row r="39" spans="1:4">
      <c r="A39" s="94">
        <f>'RFX Return Data'!A40</f>
        <v>40968</v>
      </c>
      <c r="B39" s="146">
        <f>'RFX Return Data'!H40</f>
        <v>20098.056208988477</v>
      </c>
      <c r="C39" s="146">
        <f>'RFX Return Data'!I40</f>
        <v>12384.355464278042</v>
      </c>
      <c r="D39" s="146">
        <f>'RFX Return Data'!J40</f>
        <v>11889.249134658154</v>
      </c>
    </row>
    <row r="40" spans="1:4">
      <c r="A40" s="94">
        <f>'RFX Return Data'!A41</f>
        <v>40999</v>
      </c>
      <c r="B40" s="146">
        <f>'RFX Return Data'!H41</f>
        <v>20806.982790640082</v>
      </c>
      <c r="C40" s="146">
        <f>'RFX Return Data'!I41</f>
        <v>12316.498643557428</v>
      </c>
      <c r="D40" s="146">
        <f>'RFX Return Data'!J41</f>
        <v>11896.984033878862</v>
      </c>
    </row>
    <row r="41" spans="1:4">
      <c r="A41" s="94">
        <f>'RFX Return Data'!A42</f>
        <v>41029</v>
      </c>
      <c r="B41" s="146">
        <f>'RFX Return Data'!H42</f>
        <v>20807.230407329447</v>
      </c>
      <c r="C41" s="146">
        <f>'RFX Return Data'!I42</f>
        <v>12453.044884025903</v>
      </c>
      <c r="D41" s="146">
        <f>'RFX Return Data'!J42</f>
        <v>11974.139653605434</v>
      </c>
    </row>
    <row r="42" spans="1:4">
      <c r="A42" s="94">
        <f>'RFX Return Data'!A43</f>
        <v>41060</v>
      </c>
      <c r="B42" s="146">
        <f>'RFX Return Data'!H43</f>
        <v>20884.734431100649</v>
      </c>
      <c r="C42" s="146">
        <f>'RFX Return Data'!I43</f>
        <v>12565.723285713304</v>
      </c>
      <c r="D42" s="146">
        <f>'RFX Return Data'!J43</f>
        <v>12012.040659786908</v>
      </c>
    </row>
    <row r="43" spans="1:4">
      <c r="A43" s="94">
        <f>'RFX Return Data'!A44</f>
        <v>41090</v>
      </c>
      <c r="B43" s="146">
        <f>'RFX Return Data'!H44</f>
        <v>21055.837563451765</v>
      </c>
      <c r="C43" s="146">
        <f>'RFX Return Data'!I44</f>
        <v>12570.649496624515</v>
      </c>
      <c r="D43" s="146">
        <f>'RFX Return Data'!J44</f>
        <v>12025.963478384185</v>
      </c>
    </row>
    <row r="44" spans="1:4">
      <c r="A44" s="94">
        <f>'RFX Return Data'!A45</f>
        <v>41121</v>
      </c>
      <c r="B44" s="146">
        <f>'RFX Return Data'!H45</f>
        <v>22013.866534604425</v>
      </c>
      <c r="C44" s="146">
        <f>'RFX Return Data'!I45</f>
        <v>12744.038244048663</v>
      </c>
      <c r="D44" s="146">
        <f>'RFX Return Data'!J45</f>
        <v>12122.585261149541</v>
      </c>
    </row>
    <row r="45" spans="1:4">
      <c r="A45" s="94">
        <f>'RFX Return Data'!A46</f>
        <v>41152</v>
      </c>
      <c r="B45" s="146">
        <f>'RFX Return Data'!H46</f>
        <v>22233.007304692328</v>
      </c>
      <c r="C45" s="146">
        <f>'RFX Return Data'!I46</f>
        <v>12752.364234321132</v>
      </c>
      <c r="D45" s="146">
        <f>'RFX Return Data'!J46</f>
        <v>12136.250249772793</v>
      </c>
    </row>
    <row r="46" spans="1:4">
      <c r="A46" s="94">
        <f>'RFX Return Data'!A47</f>
        <v>41182</v>
      </c>
      <c r="B46" s="146">
        <f>'RFX Return Data'!H47</f>
        <v>23212.331311130361</v>
      </c>
      <c r="C46" s="146">
        <f>'RFX Return Data'!I47</f>
        <v>12769.918197145587</v>
      </c>
      <c r="D46" s="146">
        <f>'RFX Return Data'!J47</f>
        <v>12161.453129733603</v>
      </c>
    </row>
    <row r="47" spans="1:4">
      <c r="A47" s="94">
        <f>'RFX Return Data'!A48</f>
        <v>41213</v>
      </c>
      <c r="B47" s="146">
        <f>'RFX Return Data'!H48</f>
        <v>23455.243283397296</v>
      </c>
      <c r="C47" s="146">
        <f>'RFX Return Data'!I48</f>
        <v>12795.034934467532</v>
      </c>
      <c r="D47" s="146">
        <f>'RFX Return Data'!J48</f>
        <v>12141.084561785736</v>
      </c>
    </row>
    <row r="48" spans="1:4">
      <c r="A48" s="94">
        <f>'RFX Return Data'!A49</f>
        <v>41243</v>
      </c>
      <c r="B48" s="146">
        <f>'RFX Return Data'!H49</f>
        <v>24135.941562461299</v>
      </c>
      <c r="C48" s="146">
        <f>'RFX Return Data'!I49</f>
        <v>12815.22546087827</v>
      </c>
      <c r="D48" s="146">
        <f>'RFX Return Data'!J49</f>
        <v>12120.200333889821</v>
      </c>
    </row>
    <row r="49" spans="1:4">
      <c r="A49" s="94">
        <f>'RFX Return Data'!A50</f>
        <v>41274</v>
      </c>
      <c r="B49" s="146">
        <f>'RFX Return Data'!H50</f>
        <v>25521.852172836439</v>
      </c>
      <c r="C49" s="146">
        <f>'RFX Return Data'!I50</f>
        <v>12796.977665531111</v>
      </c>
      <c r="D49" s="146">
        <f>'RFX Return Data'!J50</f>
        <v>12136.76590972084</v>
      </c>
    </row>
    <row r="50" spans="1:4">
      <c r="A50" s="94">
        <f>'RFX Return Data'!A51</f>
        <v>41305</v>
      </c>
      <c r="B50" s="146">
        <f>'RFX Return Data'!H51</f>
        <v>27756.840411043693</v>
      </c>
      <c r="C50" s="146">
        <f>'RFX Return Data'!I51</f>
        <v>12707.473270102078</v>
      </c>
      <c r="D50" s="146">
        <f>'RFX Return Data'!J51</f>
        <v>12076.046950838276</v>
      </c>
    </row>
    <row r="51" spans="1:4">
      <c r="A51" s="94">
        <f>'RFX Return Data'!A52</f>
        <v>41333</v>
      </c>
      <c r="B51" s="146">
        <f>'RFX Return Data'!H52</f>
        <v>28436.795840039606</v>
      </c>
      <c r="C51" s="146">
        <f>'RFX Return Data'!I52</f>
        <v>12771.16709568646</v>
      </c>
      <c r="D51" s="146">
        <f>'RFX Return Data'!J52</f>
        <v>12116.977459214526</v>
      </c>
    </row>
    <row r="52" spans="1:4">
      <c r="A52" s="94">
        <f>'RFX Return Data'!A53</f>
        <v>41364</v>
      </c>
      <c r="B52" s="146">
        <f>'RFX Return Data'!H53</f>
        <v>28727.250216664594</v>
      </c>
      <c r="C52" s="146">
        <f>'RFX Return Data'!I53</f>
        <v>12781.366433770234</v>
      </c>
      <c r="D52" s="146">
        <f>'RFX Return Data'!J53</f>
        <v>12131.09365029232</v>
      </c>
    </row>
    <row r="53" spans="1:4">
      <c r="A53" s="94">
        <f>'RFX Return Data'!A54</f>
        <v>41394</v>
      </c>
      <c r="B53" s="146">
        <f>'RFX Return Data'!H54</f>
        <v>29152.655688993429</v>
      </c>
      <c r="C53" s="146">
        <f>'RFX Return Data'!I54</f>
        <v>12910.69681600257</v>
      </c>
      <c r="D53" s="146">
        <f>'RFX Return Data'!J54</f>
        <v>12195.615601291733</v>
      </c>
    </row>
    <row r="54" spans="1:4">
      <c r="A54" s="94">
        <f>'RFX Return Data'!A55</f>
        <v>41425</v>
      </c>
      <c r="B54" s="146">
        <f>'RFX Return Data'!H55</f>
        <v>29885.353472824059</v>
      </c>
      <c r="C54" s="146">
        <f>'RFX Return Data'!I55</f>
        <v>12680.344418464287</v>
      </c>
      <c r="D54" s="146">
        <f>'RFX Return Data'!J55</f>
        <v>12008.624412631094</v>
      </c>
    </row>
    <row r="55" spans="1:4">
      <c r="A55" s="94">
        <f>'RFX Return Data'!A56</f>
        <v>41455</v>
      </c>
      <c r="B55" s="146">
        <f>'RFX Return Data'!H56</f>
        <v>28999.380958276579</v>
      </c>
      <c r="C55" s="146">
        <f>'RFX Return Data'!I56</f>
        <v>12484.197964295394</v>
      </c>
      <c r="D55" s="146">
        <f>'RFX Return Data'!J56</f>
        <v>11893.116584268508</v>
      </c>
    </row>
    <row r="56" spans="1:4">
      <c r="A56" s="94">
        <f>'RFX Return Data'!A57</f>
        <v>41486</v>
      </c>
      <c r="B56" s="146">
        <f>'RFX Return Data'!H57</f>
        <v>28841.401510461801</v>
      </c>
      <c r="C56" s="146">
        <f>'RFX Return Data'!I57</f>
        <v>12501.266244353954</v>
      </c>
      <c r="D56" s="146">
        <f>'RFX Return Data'!J57</f>
        <v>11882.416640346528</v>
      </c>
    </row>
    <row r="57" spans="1:4">
      <c r="A57" s="94">
        <f>'RFX Return Data'!A58</f>
        <v>41517</v>
      </c>
      <c r="B57" s="146">
        <f>'RFX Return Data'!H58</f>
        <v>28959.019437910112</v>
      </c>
      <c r="C57" s="146">
        <f>'RFX Return Data'!I58</f>
        <v>12437.36426901276</v>
      </c>
      <c r="D57" s="146">
        <f>'RFX Return Data'!J58</f>
        <v>11848.447541268915</v>
      </c>
    </row>
    <row r="58" spans="1:4">
      <c r="A58" s="94">
        <f>'RFX Return Data'!A59</f>
        <v>41547</v>
      </c>
      <c r="B58" s="146">
        <f>'RFX Return Data'!H59</f>
        <v>29383.434443481485</v>
      </c>
      <c r="C58" s="146">
        <f>'RFX Return Data'!I59</f>
        <v>12555.107648115913</v>
      </c>
      <c r="D58" s="146">
        <f>'RFX Return Data'!J59</f>
        <v>12015.263534462203</v>
      </c>
    </row>
    <row r="59" spans="1:4">
      <c r="A59" s="94">
        <f>'RFX Return Data'!A60</f>
        <v>41578</v>
      </c>
      <c r="B59" s="146">
        <f>'RFX Return Data'!H60</f>
        <v>29960.876563080346</v>
      </c>
      <c r="C59" s="146">
        <f>'RFX Return Data'!I60</f>
        <v>12656.615346187753</v>
      </c>
      <c r="D59" s="146">
        <f>'RFX Return Data'!J60</f>
        <v>12097.124551214707</v>
      </c>
    </row>
    <row r="60" spans="1:4">
      <c r="A60" s="94">
        <f>'RFX Return Data'!A61</f>
        <v>41608</v>
      </c>
      <c r="B60" s="146">
        <f>'RFX Return Data'!H61</f>
        <v>30215.921753126157</v>
      </c>
      <c r="C60" s="146">
        <f>'RFX Return Data'!I61</f>
        <v>12609.226584886954</v>
      </c>
      <c r="D60" s="146">
        <f>'RFX Return Data'!J61</f>
        <v>12021.838198799805</v>
      </c>
    </row>
    <row r="61" spans="1:4">
      <c r="A61" s="94">
        <f>'RFX Return Data'!A62</f>
        <v>41639</v>
      </c>
      <c r="B61" s="146">
        <f>'RFX Return Data'!H62</f>
        <v>30363.253683298251</v>
      </c>
      <c r="C61" s="146">
        <f>'RFX Return Data'!I62</f>
        <v>12537.969984805082</v>
      </c>
      <c r="D61" s="146">
        <f>'RFX Return Data'!J62</f>
        <v>11965.115604514607</v>
      </c>
    </row>
    <row r="62" spans="1:4">
      <c r="A62" s="94">
        <f>'RFX Return Data'!A63</f>
        <v>41670</v>
      </c>
      <c r="B62" s="146">
        <f>'RFX Return Data'!H63</f>
        <v>31097.189550575709</v>
      </c>
      <c r="C62" s="146">
        <f>'RFX Return Data'!I63</f>
        <v>12723.223268367496</v>
      </c>
      <c r="D62" s="146">
        <f>'RFX Return Data'!J63</f>
        <v>12152.171250668751</v>
      </c>
    </row>
    <row r="63" spans="1:4">
      <c r="A63" s="94">
        <f>'RFX Return Data'!A64</f>
        <v>41698</v>
      </c>
      <c r="B63" s="146">
        <f>'RFX Return Data'!H64</f>
        <v>31276.21641698651</v>
      </c>
      <c r="C63" s="146">
        <f>'RFX Return Data'!I64</f>
        <v>12790.871939331299</v>
      </c>
      <c r="D63" s="146">
        <f>'RFX Return Data'!J64</f>
        <v>12194.004163954085</v>
      </c>
    </row>
    <row r="64" spans="1:4">
      <c r="A64" s="94">
        <f>'RFX Return Data'!A65</f>
        <v>41729</v>
      </c>
      <c r="B64" s="146">
        <f>'RFX Return Data'!H65</f>
        <v>31311.130370186951</v>
      </c>
      <c r="C64" s="146">
        <f>'RFX Return Data'!I65</f>
        <v>12769.085598118339</v>
      </c>
      <c r="D64" s="146">
        <f>'RFX Return Data'!J65</f>
        <v>12154.749550408987</v>
      </c>
    </row>
    <row r="65" spans="1:4">
      <c r="A65" s="94">
        <f>'RFX Return Data'!A66</f>
        <v>41759</v>
      </c>
      <c r="B65" s="146">
        <f>'RFX Return Data'!H66</f>
        <v>31542.404358053736</v>
      </c>
      <c r="C65" s="146">
        <f>'RFX Return Data'!I66</f>
        <v>12876.837788894531</v>
      </c>
      <c r="D65" s="146">
        <f>'RFX Return Data'!J66</f>
        <v>12267.16341908329</v>
      </c>
    </row>
    <row r="66" spans="1:4">
      <c r="A66" s="94">
        <f>'RFX Return Data'!A67</f>
        <v>41790</v>
      </c>
      <c r="B66" s="146">
        <f>'RFX Return Data'!H67</f>
        <v>31939.086294416251</v>
      </c>
      <c r="C66" s="146">
        <f>'RFX Return Data'!I67</f>
        <v>13023.444600942237</v>
      </c>
      <c r="D66" s="146">
        <f>'RFX Return Data'!J67</f>
        <v>12414.771079211816</v>
      </c>
    </row>
    <row r="67" spans="1:4">
      <c r="A67" s="94">
        <f>'RFX Return Data'!A68</f>
        <v>41820</v>
      </c>
      <c r="B67" s="146">
        <f>'RFX Return Data'!H68</f>
        <v>32155.998514299874</v>
      </c>
      <c r="C67" s="146">
        <f>'RFX Return Data'!I68</f>
        <v>13030.174776412483</v>
      </c>
      <c r="D67" s="146">
        <f>'RFX Return Data'!J68</f>
        <v>12447.322113432301</v>
      </c>
    </row>
    <row r="68" spans="1:4">
      <c r="A68" s="94">
        <f>'RFX Return Data'!A69</f>
        <v>41851</v>
      </c>
      <c r="B68" s="146">
        <f>'RFX Return Data'!H69</f>
        <v>32322.396929553059</v>
      </c>
      <c r="C68" s="146">
        <f>'RFX Return Data'!I69</f>
        <v>12997.495264593046</v>
      </c>
      <c r="D68" s="146">
        <f>'RFX Return Data'!J69</f>
        <v>12374.291773290108</v>
      </c>
    </row>
    <row r="69" spans="1:4">
      <c r="A69" s="94">
        <f>'RFX Return Data'!A70</f>
        <v>41882</v>
      </c>
      <c r="B69" s="146">
        <f>'RFX Return Data'!H70</f>
        <v>32508.109446576706</v>
      </c>
      <c r="C69" s="146">
        <f>'RFX Return Data'!I70</f>
        <v>13140.979830288579</v>
      </c>
      <c r="D69" s="146">
        <f>'RFX Return Data'!J70</f>
        <v>12490.186346613731</v>
      </c>
    </row>
    <row r="70" spans="1:4">
      <c r="A70" s="94">
        <f>'RFX Return Data'!A71</f>
        <v>41912</v>
      </c>
      <c r="B70" s="146">
        <f>'RFX Return Data'!H71</f>
        <v>32595.022904543777</v>
      </c>
      <c r="C70" s="146">
        <f>'RFX Return Data'!I71</f>
        <v>13051.75296786863</v>
      </c>
      <c r="D70" s="146">
        <f>'RFX Return Data'!J71</f>
        <v>12470.011151146382</v>
      </c>
    </row>
    <row r="71" spans="1:4">
      <c r="A71" s="94">
        <f>'RFX Return Data'!A72</f>
        <v>41943</v>
      </c>
      <c r="B71" s="146">
        <f>'RFX Return Data'!H72</f>
        <v>32610.62275597376</v>
      </c>
      <c r="C71" s="146">
        <f>'RFX Return Data'!I72</f>
        <v>13180.042601316907</v>
      </c>
      <c r="D71" s="146">
        <f>'RFX Return Data'!J72</f>
        <v>12590.740036482948</v>
      </c>
    </row>
    <row r="72" spans="1:4">
      <c r="A72" s="94">
        <f>'RFX Return Data'!A73</f>
        <v>41973</v>
      </c>
      <c r="B72" s="146">
        <f>'RFX Return Data'!H73</f>
        <v>33231.645412900834</v>
      </c>
      <c r="C72" s="146">
        <f>'RFX Return Data'!I73</f>
        <v>13273.571225377631</v>
      </c>
      <c r="D72" s="146">
        <f>'RFX Return Data'!J73</f>
        <v>12673.181170677004</v>
      </c>
    </row>
    <row r="73" spans="1:4">
      <c r="A73" s="94">
        <f>'RFX Return Data'!A74</f>
        <v>42004</v>
      </c>
      <c r="B73" s="146">
        <f>'RFX Return Data'!H74</f>
        <v>33466.881267797449</v>
      </c>
      <c r="C73" s="146">
        <f>'RFX Return Data'!I74</f>
        <v>13285.990827534062</v>
      </c>
      <c r="D73" s="146">
        <f>'RFX Return Data'!J74</f>
        <v>12692.776248702799</v>
      </c>
    </row>
    <row r="74" spans="1:4">
      <c r="A74" s="94">
        <f>'RFX Return Data'!A75</f>
        <v>42035</v>
      </c>
      <c r="B74" s="146">
        <f>'RFX Return Data'!H75</f>
        <v>33461.681317320792</v>
      </c>
      <c r="C74" s="146">
        <f>'RFX Return Data'!I75</f>
        <v>13564.564585400389</v>
      </c>
      <c r="D74" s="146">
        <f>'RFX Return Data'!J75</f>
        <v>12800.484720351171</v>
      </c>
    </row>
    <row r="75" spans="1:4">
      <c r="A75" s="94">
        <f>'RFX Return Data'!A76</f>
        <v>42063</v>
      </c>
      <c r="B75" s="146">
        <f>'RFX Return Data'!H76</f>
        <v>33748.17382691594</v>
      </c>
      <c r="C75" s="146">
        <f>'RFX Return Data'!I76</f>
        <v>13437.038167727087</v>
      </c>
      <c r="D75" s="146">
        <f>'RFX Return Data'!J76</f>
        <v>12779.664949948763</v>
      </c>
    </row>
    <row r="76" spans="1:4">
      <c r="A76" s="94">
        <f>'RFX Return Data'!A77</f>
        <v>42094</v>
      </c>
      <c r="B76" s="146">
        <f>'RFX Return Data'!H77</f>
        <v>33943.048161446088</v>
      </c>
      <c r="C76" s="146">
        <f>'RFX Return Data'!I77</f>
        <v>13499.413711518326</v>
      </c>
      <c r="D76" s="146">
        <f>'RFX Return Data'!J77</f>
        <v>12826.976750182101</v>
      </c>
    </row>
    <row r="77" spans="1:4">
      <c r="A77" s="94">
        <f>'RFX Return Data'!A78</f>
        <v>42124</v>
      </c>
      <c r="B77" s="146">
        <f>'RFX Return Data'!H78</f>
        <v>33976.724031199708</v>
      </c>
      <c r="C77" s="146">
        <f>'RFX Return Data'!I78</f>
        <v>13450.98420143347</v>
      </c>
      <c r="D77" s="146">
        <f>'RFX Return Data'!J78</f>
        <v>12832.326722143091</v>
      </c>
    </row>
    <row r="78" spans="1:4">
      <c r="A78" s="94">
        <f>'RFX Return Data'!A79</f>
        <v>42155</v>
      </c>
      <c r="B78" s="146">
        <f>'RFX Return Data'!H79</f>
        <v>34048.285254426155</v>
      </c>
      <c r="C78" s="146">
        <f>'RFX Return Data'!I79</f>
        <v>13418.582222623114</v>
      </c>
      <c r="D78" s="146">
        <f>'RFX Return Data'!J79</f>
        <v>12829.361677441819</v>
      </c>
    </row>
    <row r="79" spans="1:4">
      <c r="A79" s="94">
        <f>'RFX Return Data'!A80</f>
        <v>42185</v>
      </c>
      <c r="B79" s="146">
        <f>'RFX Return Data'!H80</f>
        <v>34264.702240931045</v>
      </c>
      <c r="C79" s="146">
        <f>'RFX Return Data'!I80</f>
        <v>13272.252943584488</v>
      </c>
      <c r="D79" s="146">
        <f>'RFX Return Data'!J80</f>
        <v>12731.515202299852</v>
      </c>
    </row>
    <row r="80" spans="1:4">
      <c r="A80" s="94">
        <f>'RFX Return Data'!A81</f>
        <v>42216</v>
      </c>
      <c r="B80" s="146">
        <f>'RFX Return Data'!H81</f>
        <v>34411.043704345677</v>
      </c>
      <c r="C80" s="146">
        <f>'RFX Return Data'!I81</f>
        <v>13364.532669104341</v>
      </c>
      <c r="D80" s="146">
        <f>'RFX Return Data'!J81</f>
        <v>12811.764781714708</v>
      </c>
    </row>
    <row r="81" spans="1:4">
      <c r="A81" s="94">
        <f>'RFX Return Data'!A82</f>
        <v>42247</v>
      </c>
      <c r="B81" s="146">
        <f>'RFX Return Data'!H82</f>
        <v>34416.491271511703</v>
      </c>
      <c r="C81" s="146">
        <f>'RFX Return Data'!I82</f>
        <v>13345.313508225394</v>
      </c>
      <c r="D81" s="146">
        <f>'RFX Return Data'!J82</f>
        <v>12822.5936406237</v>
      </c>
    </row>
    <row r="82" spans="1:4">
      <c r="A82" s="94">
        <f>'RFX Return Data'!A83</f>
        <v>42277</v>
      </c>
      <c r="B82" s="146">
        <f>'RFX Return Data'!H83</f>
        <v>34479.881143989107</v>
      </c>
      <c r="C82" s="146">
        <f>'RFX Return Data'!I83</f>
        <v>13435.5811194294</v>
      </c>
      <c r="D82" s="146">
        <f>'RFX Return Data'!J83</f>
        <v>12897.557705571069</v>
      </c>
    </row>
    <row r="83" spans="1:4">
      <c r="A83" s="94">
        <f>'RFX Return Data'!A84</f>
        <v>42308</v>
      </c>
      <c r="B83" s="146">
        <f>'RFX Return Data'!H84</f>
        <v>34642.565308901823</v>
      </c>
      <c r="C83" s="146">
        <f>'RFX Return Data'!I84</f>
        <v>13437.870766754328</v>
      </c>
      <c r="D83" s="146">
        <f>'RFX Return Data'!J84</f>
        <v>12906.066094713848</v>
      </c>
    </row>
    <row r="84" spans="1:4">
      <c r="A84" s="94">
        <f>'RFX Return Data'!A85</f>
        <v>42338</v>
      </c>
      <c r="B84" s="146">
        <f>'RFX Return Data'!H85</f>
        <v>34741.364367958406</v>
      </c>
      <c r="C84" s="146">
        <f>'RFX Return Data'!I85</f>
        <v>13402.346541591798</v>
      </c>
      <c r="D84" s="146">
        <f>'RFX Return Data'!J85</f>
        <v>12888.53365648024</v>
      </c>
    </row>
    <row r="85" spans="1:4">
      <c r="A85" s="94">
        <f>'RFX Return Data'!A86</f>
        <v>42369</v>
      </c>
      <c r="B85" s="146">
        <f>'RFX Return Data'!H86</f>
        <v>34762.659403243779</v>
      </c>
      <c r="C85" s="146">
        <f>'RFX Return Data'!I86</f>
        <v>13359.051392174964</v>
      </c>
      <c r="D85" s="146">
        <f>'RFX Return Data'!J86</f>
        <v>12884.343919402358</v>
      </c>
    </row>
    <row r="86" spans="1:4">
      <c r="A86" s="94">
        <f>'RFX Return Data'!A87</f>
        <v>42400</v>
      </c>
      <c r="B86" s="146">
        <f>'RFX Return Data'!H87</f>
        <v>34599.975238331062</v>
      </c>
      <c r="C86" s="146">
        <f>'RFX Return Data'!I87</f>
        <v>13542.847627439696</v>
      </c>
      <c r="D86" s="146">
        <f>'RFX Return Data'!J87</f>
        <v>13051.546657556681</v>
      </c>
    </row>
    <row r="87" spans="1:4">
      <c r="A87" s="94">
        <f>'RFX Return Data'!A88</f>
        <v>42429</v>
      </c>
      <c r="B87" s="146">
        <f>'RFX Return Data'!H88</f>
        <v>34330.56828030209</v>
      </c>
      <c r="C87" s="146">
        <f>'RFX Return Data'!I88</f>
        <v>13638.94343183443</v>
      </c>
      <c r="D87" s="146">
        <f>'RFX Return Data'!J88</f>
        <v>13100.276522647147</v>
      </c>
    </row>
    <row r="88" spans="1:4">
      <c r="A88" s="94">
        <f>'RFX Return Data'!A89</f>
        <v>42460</v>
      </c>
      <c r="B88" s="146">
        <f>'RFX Return Data'!H89</f>
        <v>34411.538937724399</v>
      </c>
      <c r="C88" s="146">
        <f>'RFX Return Data'!I89</f>
        <v>13764.041435678264</v>
      </c>
      <c r="D88" s="146">
        <f>'RFX Return Data'!J89</f>
        <v>13139.015476244198</v>
      </c>
    </row>
    <row r="89" spans="1:4">
      <c r="A89" s="94">
        <f>'RFX Return Data'!A90</f>
        <v>42490</v>
      </c>
      <c r="B89" s="146">
        <f>'RFX Return Data'!H90</f>
        <v>34572.24216912219</v>
      </c>
      <c r="C89" s="146">
        <f>'RFX Return Data'!I90</f>
        <v>13816.911473908436</v>
      </c>
      <c r="D89" s="146">
        <f>'RFX Return Data'!J90</f>
        <v>13160.286449101148</v>
      </c>
    </row>
    <row r="90" spans="1:4">
      <c r="A90" s="94">
        <f>'RFX Return Data'!A91</f>
        <v>42521</v>
      </c>
      <c r="B90" s="146">
        <f>'RFX Return Data'!H91</f>
        <v>34642.565308901809</v>
      </c>
      <c r="C90" s="146">
        <f>'RFX Return Data'!I91</f>
        <v>13820.450019774235</v>
      </c>
      <c r="D90" s="146">
        <f>'RFX Return Data'!J91</f>
        <v>13177.303227386705</v>
      </c>
    </row>
    <row r="91" spans="1:4">
      <c r="A91" s="94">
        <f>'RFX Return Data'!A92</f>
        <v>42551</v>
      </c>
      <c r="B91" s="146">
        <f>'RFX Return Data'!H92</f>
        <v>34746.069085056326</v>
      </c>
      <c r="C91" s="146">
        <f>'RFX Return Data'!I92</f>
        <v>14068.772679650594</v>
      </c>
      <c r="D91" s="146">
        <f>'RFX Return Data'!J92</f>
        <v>13284.367124100016</v>
      </c>
    </row>
    <row r="92" spans="1:4">
      <c r="A92" s="94">
        <f>'RFX Return Data'!A93</f>
        <v>42582</v>
      </c>
      <c r="B92" s="146">
        <f>'RFX Return Data'!H93</f>
        <v>34897.858115636984</v>
      </c>
      <c r="C92" s="146">
        <f>'RFX Return Data'!I93</f>
        <v>14157.722009061461</v>
      </c>
      <c r="D92" s="146">
        <f>'RFX Return Data'!J93</f>
        <v>13311.568186359509</v>
      </c>
    </row>
    <row r="93" spans="1:4">
      <c r="A93" s="94">
        <f>'RFX Return Data'!A94</f>
        <v>42613</v>
      </c>
      <c r="B93" s="146">
        <f>'RFX Return Data'!H94</f>
        <v>35008.790392472445</v>
      </c>
      <c r="C93" s="146">
        <f>'RFX Return Data'!I94</f>
        <v>14141.555711282421</v>
      </c>
      <c r="D93" s="146">
        <f>'RFX Return Data'!J94</f>
        <v>13326.909069813915</v>
      </c>
    </row>
    <row r="94" spans="1:4">
      <c r="A94" s="94">
        <f>'RFX Return Data'!A95</f>
        <v>42643</v>
      </c>
      <c r="B94" s="146">
        <f>'RFX Return Data'!H95</f>
        <v>35792.249597622875</v>
      </c>
      <c r="C94" s="146">
        <f>'RFX Return Data'!I95</f>
        <v>14133.229721009951</v>
      </c>
      <c r="D94" s="146">
        <f>'RFX Return Data'!J95</f>
        <v>13363.585383618774</v>
      </c>
    </row>
    <row r="95" spans="1:4">
      <c r="A95" s="94">
        <f>'RFX Return Data'!A96</f>
        <v>42674</v>
      </c>
      <c r="B95" s="146">
        <f>'RFX Return Data'!H96</f>
        <v>35947.257645165271</v>
      </c>
      <c r="C95" s="146">
        <f>'RFX Return Data'!I96</f>
        <v>14025.130613972407</v>
      </c>
      <c r="D95" s="146">
        <f>'RFX Return Data'!J96</f>
        <v>13328.456049658056</v>
      </c>
    </row>
    <row r="96" spans="1:4">
      <c r="A96" s="94">
        <f>'RFX Return Data'!A97</f>
        <v>42704</v>
      </c>
      <c r="B96" s="146">
        <f>'RFX Return Data'!H97</f>
        <v>36105.484709669421</v>
      </c>
      <c r="C96" s="146">
        <f>'RFX Return Data'!I97</f>
        <v>13693.409284866824</v>
      </c>
      <c r="D96" s="146">
        <f>'RFX Return Data'!J97</f>
        <v>13100.14760766013</v>
      </c>
    </row>
    <row r="97" spans="1:4">
      <c r="A97" s="94">
        <f>'RFX Return Data'!A98</f>
        <v>42735</v>
      </c>
      <c r="B97" s="146">
        <f>'RFX Return Data'!H98</f>
        <v>36181.255416615066</v>
      </c>
      <c r="C97" s="146">
        <f>'RFX Return Data'!I98</f>
        <v>13712.697828998042</v>
      </c>
      <c r="D97" s="146">
        <f>'RFX Return Data'!J98</f>
        <v>13099.954235179612</v>
      </c>
    </row>
    <row r="98" spans="1:4">
      <c r="A98" s="94">
        <f>'RFX Return Data'!A99</f>
        <v>42766</v>
      </c>
      <c r="B98" s="146">
        <f>'RFX Return Data'!H99</f>
        <v>36414.510337996762</v>
      </c>
      <c r="C98" s="146">
        <f>'RFX Return Data'!I99</f>
        <v>13739.618530879021</v>
      </c>
      <c r="D98" s="146">
        <f>'RFX Return Data'!J99</f>
        <v>13095.506668127704</v>
      </c>
    </row>
    <row r="99" spans="1:4">
      <c r="A99" s="94">
        <f>'RFX Return Data'!A100</f>
        <v>42794</v>
      </c>
      <c r="B99" s="146">
        <f>'RFX Return Data'!H100</f>
        <v>36666.33651108083</v>
      </c>
      <c r="C99" s="146">
        <f>'RFX Return Data'!I100</f>
        <v>13831.967639651146</v>
      </c>
      <c r="D99" s="146">
        <f>'RFX Return Data'!J100</f>
        <v>13158.159351815446</v>
      </c>
    </row>
    <row r="100" spans="1:4">
      <c r="A100" s="94">
        <f>'RFX Return Data'!A101</f>
        <v>42825</v>
      </c>
      <c r="B100" s="146">
        <f>'RFX Return Data'!H101</f>
        <v>37174.198340968163</v>
      </c>
      <c r="C100" s="146">
        <f>'RFX Return Data'!I101</f>
        <v>13824.682398162737</v>
      </c>
      <c r="D100" s="146">
        <f>'RFX Return Data'!J101</f>
        <v>13161.89788643879</v>
      </c>
    </row>
    <row r="101" spans="1:4">
      <c r="A101" s="94">
        <f>'RFX Return Data'!A102</f>
        <v>42855</v>
      </c>
      <c r="B101" s="146">
        <f>'RFX Return Data'!H102</f>
        <v>38411.538937724377</v>
      </c>
      <c r="C101" s="146">
        <f>'RFX Return Data'!I102</f>
        <v>13931.393840154869</v>
      </c>
      <c r="D101" s="146">
        <f>'RFX Return Data'!J102</f>
        <v>13247.755267788658</v>
      </c>
    </row>
    <row r="102" spans="1:4">
      <c r="A102" s="94">
        <f>'RFX Return Data'!A103</f>
        <v>42886</v>
      </c>
      <c r="B102" s="146">
        <f>'RFX Return Data'!H103</f>
        <v>38799.059056580387</v>
      </c>
      <c r="C102" s="146">
        <f>'RFX Return Data'!I103</f>
        <v>14038.590964912893</v>
      </c>
      <c r="D102" s="146">
        <f>'RFX Return Data'!J103</f>
        <v>13330.003029502197</v>
      </c>
    </row>
    <row r="103" spans="1:4">
      <c r="A103" s="94">
        <f>'RFX Return Data'!A104</f>
        <v>42916</v>
      </c>
      <c r="B103" s="146">
        <f>'RFX Return Data'!H104</f>
        <v>39206.140893896219</v>
      </c>
      <c r="C103" s="146">
        <f>'RFX Return Data'!I104</f>
        <v>14024.506164701968</v>
      </c>
      <c r="D103" s="146">
        <f>'RFX Return Data'!J104</f>
        <v>13276.438852398785</v>
      </c>
    </row>
    <row r="104" spans="1:4">
      <c r="A104" s="94">
        <f>'RFX Return Data'!A105</f>
        <v>42947</v>
      </c>
      <c r="B104" s="146">
        <f>'RFX Return Data'!H105</f>
        <v>39409.434195864771</v>
      </c>
      <c r="C104" s="146">
        <f>'RFX Return Data'!I105</f>
        <v>14084.869594177362</v>
      </c>
      <c r="D104" s="146">
        <f>'RFX Return Data'!J105</f>
        <v>13336.448778852788</v>
      </c>
    </row>
    <row r="105" spans="1:4">
      <c r="A105" s="94">
        <f>'RFX Return Data'!A106</f>
        <v>42978</v>
      </c>
      <c r="B105" s="146">
        <f>'RFX Return Data'!H106</f>
        <v>40016.095084808687</v>
      </c>
      <c r="C105" s="146">
        <f>'RFX Return Data'!I106</f>
        <v>14211.147113309797</v>
      </c>
      <c r="D105" s="146">
        <f>'RFX Return Data'!J106</f>
        <v>13433.908509033718</v>
      </c>
    </row>
    <row r="106" spans="1:4">
      <c r="A106" s="94">
        <f>'RFX Return Data'!A107</f>
        <v>43008</v>
      </c>
      <c r="B106" s="146">
        <f>'RFX Return Data'!H107</f>
        <v>40289.711526556872</v>
      </c>
      <c r="C106" s="146">
        <f>'RFX Return Data'!I107</f>
        <v>14143.498442345994</v>
      </c>
      <c r="D106" s="146">
        <f>'RFX Return Data'!J107</f>
        <v>13403.806859566457</v>
      </c>
    </row>
    <row r="107" spans="1:4">
      <c r="A107" s="94">
        <f>'RFX Return Data'!A108</f>
        <v>43039</v>
      </c>
      <c r="B107" s="146">
        <f>'RFX Return Data'!H108</f>
        <v>40810.697040980544</v>
      </c>
      <c r="C107" s="146">
        <f>'RFX Return Data'!I108</f>
        <v>14151.685666113921</v>
      </c>
      <c r="D107" s="146">
        <f>'RFX Return Data'!J108</f>
        <v>13399.617122488571</v>
      </c>
    </row>
    <row r="108" spans="1:4">
      <c r="A108" s="94">
        <f>'RFX Return Data'!A109</f>
        <v>43069</v>
      </c>
      <c r="B108" s="146">
        <f>'RFX Return Data'!H109</f>
        <v>41302.959019437891</v>
      </c>
      <c r="C108" s="146">
        <f>'RFX Return Data'!I109</f>
        <v>14133.507254019032</v>
      </c>
      <c r="D108" s="146">
        <f>'RFX Return Data'!J109</f>
        <v>13380.279874436799</v>
      </c>
    </row>
    <row r="109" spans="1:4">
      <c r="A109" s="94">
        <f>'RFX Return Data'!A110</f>
        <v>43100</v>
      </c>
      <c r="B109" s="146">
        <f>'RFX Return Data'!H110</f>
        <v>41951.962362263199</v>
      </c>
      <c r="C109" s="146">
        <f>'RFX Return Data'!I110</f>
        <v>14198.380594892013</v>
      </c>
      <c r="D109" s="146">
        <f>'RFX Return Data'!J110</f>
        <v>13423.982055033804</v>
      </c>
    </row>
    <row r="110" spans="1:4">
      <c r="A110" s="94">
        <f>'RFX Return Data'!A111</f>
        <v>43131</v>
      </c>
      <c r="B110" s="146">
        <f>'RFX Return Data'!H111</f>
        <v>43048.161446081453</v>
      </c>
      <c r="C110" s="146">
        <f>'RFX Return Data'!I111</f>
        <v>14034.844269290286</v>
      </c>
      <c r="D110" s="146">
        <f>'RFX Return Data'!J111</f>
        <v>13266.641313385882</v>
      </c>
    </row>
    <row r="111" spans="1:4">
      <c r="A111" s="94">
        <f>'RFX Return Data'!A112</f>
        <v>43159</v>
      </c>
      <c r="B111" s="146">
        <f>'RFX Return Data'!H112</f>
        <v>43612.479881143969</v>
      </c>
      <c r="C111" s="146">
        <f>'RFX Return Data'!I112</f>
        <v>13901.836574687612</v>
      </c>
      <c r="D111" s="146">
        <f>'RFX Return Data'!J112</f>
        <v>13179.623697152909</v>
      </c>
    </row>
    <row r="112" spans="1:4">
      <c r="A112" s="94">
        <f>'RFX Return Data'!A113</f>
        <v>43190</v>
      </c>
      <c r="B112" s="146">
        <f>'RFX Return Data'!H113</f>
        <v>44325.120713136042</v>
      </c>
      <c r="C112" s="146">
        <f>'RFX Return Data'!I113</f>
        <v>13990.994053855289</v>
      </c>
      <c r="D112" s="146">
        <f>'RFX Return Data'!J113</f>
        <v>13263.805183671624</v>
      </c>
    </row>
    <row r="113" spans="1:4">
      <c r="A113" s="94">
        <f>'RFX Return Data'!A114</f>
        <v>43220</v>
      </c>
      <c r="B113" s="146">
        <f>'RFX Return Data'!H114</f>
        <v>44485.081094465742</v>
      </c>
      <c r="C113" s="146">
        <f>'RFX Return Data'!I114</f>
        <v>13886.919175449439</v>
      </c>
      <c r="D113" s="146">
        <f>'RFX Return Data'!J114</f>
        <v>13197.156135386515</v>
      </c>
    </row>
    <row r="114" spans="1:4">
      <c r="A114" s="94">
        <f>'RFX Return Data'!A115</f>
        <v>43251</v>
      </c>
      <c r="B114" s="146">
        <f>'RFX Return Data'!H115</f>
        <v>44732.450167141244</v>
      </c>
      <c r="C114" s="146">
        <f>'RFX Return Data'!I115</f>
        <v>13985.998459691809</v>
      </c>
      <c r="D114" s="146">
        <f>'RFX Return Data'!J115</f>
        <v>13289.394808593466</v>
      </c>
    </row>
    <row r="115" spans="1:4">
      <c r="A115" s="94">
        <f>'RFX Return Data'!A116</f>
        <v>43281</v>
      </c>
      <c r="B115" s="146">
        <f>'RFX Return Data'!H116</f>
        <v>44961.000371425005</v>
      </c>
      <c r="C115" s="146">
        <f>'RFX Return Data'!I116</f>
        <v>13968.791413128709</v>
      </c>
      <c r="D115" s="146">
        <f>'RFX Return Data'!J116</f>
        <v>13295.840557944057</v>
      </c>
    </row>
    <row r="116" spans="1:4">
      <c r="A116" s="94">
        <f>'RFX Return Data'!A117</f>
        <v>43312</v>
      </c>
      <c r="B116" s="146">
        <f>'RFX Return Data'!H117</f>
        <v>46247.369072675472</v>
      </c>
      <c r="C116" s="146">
        <f>'RFX Return Data'!I117</f>
        <v>13972.121809237695</v>
      </c>
      <c r="D116" s="146">
        <f>'RFX Return Data'!J117</f>
        <v>13281.78882435977</v>
      </c>
    </row>
    <row r="117" spans="1:4">
      <c r="A117" s="94">
        <f>'RFX Return Data'!A118</f>
        <v>43343</v>
      </c>
      <c r="B117" s="146">
        <f>'RFX Return Data'!H118</f>
        <v>46507.118979819214</v>
      </c>
      <c r="C117" s="146">
        <f>'RFX Return Data'!I118</f>
        <v>14062.042504180352</v>
      </c>
      <c r="D117" s="146">
        <f>'RFX Return Data'!J118</f>
        <v>13362.231776255143</v>
      </c>
    </row>
    <row r="118" spans="1:4">
      <c r="A118" s="94">
        <f>'RFX Return Data'!A119</f>
        <v>43373</v>
      </c>
      <c r="B118" s="146">
        <f>'RFX Return Data'!H119</f>
        <v>46649.498576204016</v>
      </c>
      <c r="C118" s="146">
        <f>'RFX Return Data'!I119</f>
        <v>13971.497359967261</v>
      </c>
      <c r="D118" s="146">
        <f>'RFX Return Data'!J119</f>
        <v>13280.177387022122</v>
      </c>
    </row>
    <row r="119" spans="1:4">
      <c r="A119" s="94">
        <f>'RFX Return Data'!A120</f>
        <v>43404</v>
      </c>
      <c r="B119" s="146">
        <f>'RFX Return Data'!H120</f>
        <v>47050.637612975086</v>
      </c>
      <c r="C119" s="146">
        <f>'RFX Return Data'!I120</f>
        <v>13861.10860560479</v>
      </c>
      <c r="D119" s="146">
        <f>'RFX Return Data'!J120</f>
        <v>13196.447102957947</v>
      </c>
    </row>
    <row r="120" spans="1:4">
      <c r="A120" s="94">
        <f>'RFX Return Data'!A121</f>
        <v>43434</v>
      </c>
      <c r="B120" s="146">
        <f>'RFX Return Data'!H121</f>
        <v>46931.533985390583</v>
      </c>
      <c r="C120" s="146">
        <f>'RFX Return Data'!I121</f>
        <v>13943.813442311306</v>
      </c>
      <c r="D120" s="146">
        <f>'RFX Return Data'!J121</f>
        <v>13315.371178476349</v>
      </c>
    </row>
    <row r="121" spans="1:4">
      <c r="A121" s="94">
        <f>'RFX Return Data'!A122</f>
        <v>43465</v>
      </c>
      <c r="B121" s="146">
        <f>'RFX Return Data'!H122</f>
        <v>46684.164912715089</v>
      </c>
      <c r="C121" s="146">
        <f>'RFX Return Data'!I122</f>
        <v>14199.976409694238</v>
      </c>
      <c r="D121" s="146">
        <f>'RFX Return Data'!J122</f>
        <v>13556.828949149478</v>
      </c>
    </row>
    <row r="122" spans="1:4">
      <c r="A122" s="94">
        <f>'RFX Return Data'!A123</f>
        <v>43496</v>
      </c>
      <c r="B122" s="146">
        <f>'RFX Return Data'!H123</f>
        <v>46958.028971152627</v>
      </c>
      <c r="C122" s="146">
        <f>'RFX Return Data'!I123</f>
        <v>14350.815600130454</v>
      </c>
      <c r="D122" s="146">
        <f>'RFX Return Data'!J123</f>
        <v>13664.279590823826</v>
      </c>
    </row>
    <row r="123" spans="1:4">
      <c r="A123" s="94">
        <f>'RFX Return Data'!A124</f>
        <v>43524</v>
      </c>
      <c r="B123" s="146">
        <f>'RFX Return Data'!H124</f>
        <v>47225.454995666689</v>
      </c>
      <c r="C123" s="146">
        <f>'RFX Return Data'!I124</f>
        <v>14342.489609857985</v>
      </c>
      <c r="D123" s="146">
        <f>'RFX Return Data'!J124</f>
        <v>13651.903752070692</v>
      </c>
    </row>
    <row r="124" spans="1:4">
      <c r="A124" s="94">
        <f>'RFX Return Data'!A125</f>
        <v>43555</v>
      </c>
      <c r="B124" s="146">
        <f>'RFX Return Data'!H125</f>
        <v>47501.547604308515</v>
      </c>
      <c r="C124" s="146">
        <f>'RFX Return Data'!I125</f>
        <v>14617.871738119866</v>
      </c>
      <c r="D124" s="146">
        <f>'RFX Return Data'!J125</f>
        <v>13850.626204549408</v>
      </c>
    </row>
    <row r="125" spans="1:4">
      <c r="A125" s="94">
        <f>'RFX Return Data'!A126</f>
        <v>43585</v>
      </c>
      <c r="B125" s="146">
        <f>'RFX Return Data'!H126</f>
        <v>48074.53262349881</v>
      </c>
      <c r="C125" s="146">
        <f>'RFX Return Data'!I126</f>
        <v>14621.618433742478</v>
      </c>
      <c r="D125" s="146">
        <f>'RFX Return Data'!J126</f>
        <v>13842.440102874158</v>
      </c>
    </row>
    <row r="126" spans="1:4">
      <c r="A126" s="94">
        <f>'RFX Return Data'!A127</f>
        <v>43616</v>
      </c>
      <c r="B126" s="146">
        <f>'RFX Return Data'!H127</f>
        <v>49243.035780611601</v>
      </c>
      <c r="C126" s="146">
        <f>'RFX Return Data'!I127</f>
        <v>14881.181180486672</v>
      </c>
      <c r="D126" s="146">
        <f>'RFX Return Data'!J127</f>
        <v>14021.374104846554</v>
      </c>
    </row>
    <row r="127" spans="1:4">
      <c r="A127" s="94">
        <f>'RFX Return Data'!A128</f>
        <v>43646</v>
      </c>
      <c r="B127" s="146">
        <f>'RFX Return Data'!H128</f>
        <v>49439.891048656667</v>
      </c>
      <c r="C127" s="146">
        <f>'RFX Return Data'!I128</f>
        <v>15068.030278851309</v>
      </c>
      <c r="D127" s="146">
        <f>'RFX Return Data'!J128</f>
        <v>14122.2500821833</v>
      </c>
    </row>
    <row r="128" spans="1:4">
      <c r="A128" s="94">
        <f>'RFX Return Data'!A129</f>
        <v>43677</v>
      </c>
      <c r="B128" s="146">
        <f>'RFX Return Data'!H129</f>
        <v>49473.81</v>
      </c>
      <c r="C128" s="146">
        <f>'RFX Return Data'!I129</f>
        <v>15101.195473436637</v>
      </c>
      <c r="D128" s="146">
        <f>'RFX Return Data'!J129</f>
        <v>14179.294963936027</v>
      </c>
    </row>
    <row r="129" spans="1:4">
      <c r="A129" s="94">
        <f>'RFX Return Data'!A130</f>
        <v>43708</v>
      </c>
      <c r="B129" s="146">
        <f>'RFX Return Data'!H130</f>
        <v>49614.1</v>
      </c>
      <c r="C129" s="146">
        <f>'RFX Return Data'!I130</f>
        <v>15492.517016242637</v>
      </c>
      <c r="D129" s="146">
        <f>'RFX Return Data'!J130</f>
        <v>14305.889481181628</v>
      </c>
    </row>
    <row r="130" spans="1:4">
      <c r="A130" s="94">
        <f>'RFX Return Data'!A131</f>
        <v>43738</v>
      </c>
      <c r="B130" s="146">
        <f>'RFX Return Data'!H131</f>
        <v>49624.05</v>
      </c>
      <c r="C130" s="146">
        <f>'RFX Return Data'!I131</f>
        <v>15410.020329292933</v>
      </c>
      <c r="D130" s="146">
        <f>'RFX Return Data'!J131</f>
        <v>14316.009307662056</v>
      </c>
    </row>
    <row r="131" spans="1:4">
      <c r="A131" s="94">
        <f>'RFX Return Data'!A132</f>
        <v>43769</v>
      </c>
      <c r="B131" s="146">
        <f>'RFX Return Data'!H132</f>
        <v>49976</v>
      </c>
      <c r="C131" s="146">
        <f>'RFX Return Data'!I132</f>
        <v>15456.437725061942</v>
      </c>
      <c r="D131" s="146">
        <f>'RFX Return Data'!J132</f>
        <v>14366.543982570689</v>
      </c>
    </row>
    <row r="132" spans="1:4">
      <c r="A132" s="94">
        <f>'RFX Return Data'!A133</f>
        <v>43799</v>
      </c>
      <c r="B132" s="146">
        <f>'RFX Return Data'!H133</f>
        <v>50244</v>
      </c>
      <c r="C132" s="146">
        <f>'RFX Return Data'!I133</f>
        <v>15448.528034303097</v>
      </c>
      <c r="D132" s="146">
        <f>'RFX Return Data'!J133</f>
        <v>14378.146331401751</v>
      </c>
    </row>
    <row r="133" spans="1:4">
      <c r="A133" s="94">
        <f>'RFX Return Data'!A134</f>
        <v>43830</v>
      </c>
      <c r="B133" s="146">
        <f>'RFX Return Data'!H134</f>
        <v>50470</v>
      </c>
      <c r="C133" s="146">
        <f>'RFX Return Data'!I134</f>
        <v>15437.773630201158</v>
      </c>
      <c r="D133" s="146">
        <f>'RFX Return Data'!J134</f>
        <v>14417.981062388406</v>
      </c>
    </row>
    <row r="134" spans="1:4">
      <c r="A134" s="94">
        <f>'RFX Return Data'!A135</f>
        <v>43861</v>
      </c>
      <c r="B134" s="146">
        <f>'RFX Return Data'!H135</f>
        <v>51791</v>
      </c>
      <c r="C134" s="146">
        <f>'RFX Return Data'!I135</f>
        <v>15734.872716423728</v>
      </c>
      <c r="D134" s="146">
        <f>'RFX Return Data'!J135</f>
        <v>14518.728124738138</v>
      </c>
    </row>
    <row r="135" spans="1:4">
      <c r="A135" s="94">
        <f>'RFX Return Data'!A136</f>
        <v>43890</v>
      </c>
      <c r="B135" s="146">
        <f>'RFX Return Data'!H136</f>
        <v>52008</v>
      </c>
      <c r="C135" s="146">
        <f>'RFX Return Data'!I136</f>
        <v>16018.09515219218</v>
      </c>
      <c r="D135" s="146">
        <f>'RFX Return Data'!J136</f>
        <v>14669.236372074434</v>
      </c>
    </row>
    <row r="136" spans="1:4">
      <c r="A136" s="94">
        <f>'RFX Return Data'!A137</f>
        <v>43921</v>
      </c>
      <c r="B136" s="146">
        <f>'RFX Return Data'!H137</f>
        <v>46934</v>
      </c>
      <c r="C136" s="146">
        <f>'RFX Return Data'!I137</f>
        <v>15923.803312356482</v>
      </c>
      <c r="D136" s="146">
        <f>'RFX Return Data'!J137</f>
        <v>14824.450016436658</v>
      </c>
    </row>
    <row r="137" spans="1:4">
      <c r="A137" s="94">
        <f>'RFX Return Data'!A138</f>
        <v>43951</v>
      </c>
      <c r="B137" s="146">
        <f>'RFX Return Data'!H138</f>
        <v>48254</v>
      </c>
      <c r="C137" s="146">
        <f>'RFX Return Data'!I138</f>
        <v>16206.886981620391</v>
      </c>
      <c r="D137" s="146">
        <f>'RFX Return Data'!J138</f>
        <v>14918.557956955281</v>
      </c>
    </row>
    <row r="138" spans="1:4">
      <c r="A138" s="94">
        <f>'RFX Return Data'!A139</f>
        <v>43982</v>
      </c>
      <c r="B138" s="146">
        <f>'RFX Return Data'!H139</f>
        <v>49506</v>
      </c>
      <c r="C138" s="146">
        <f>'RFX Return Data'!I139</f>
        <v>16282.306576838497</v>
      </c>
      <c r="D138" s="146">
        <f>'RFX Return Data'!J139</f>
        <v>14936.799427617452</v>
      </c>
    </row>
    <row r="139" spans="1:4">
      <c r="A139" s="94">
        <f>'RFX Return Data'!A140</f>
        <v>44012</v>
      </c>
      <c r="B139" s="146">
        <f>'RFX Return Data'!H140</f>
        <v>50151</v>
      </c>
      <c r="C139" s="146">
        <f>'RFX Return Data'!I140</f>
        <v>16384.924406946669</v>
      </c>
      <c r="D139" s="146">
        <f>'RFX Return Data'!J140</f>
        <v>14923.134438994201</v>
      </c>
    </row>
    <row r="140" spans="1:4">
      <c r="A140" s="94">
        <f>'RFX Return Data'!A141</f>
        <v>44043</v>
      </c>
      <c r="B140" s="146">
        <f>'RFX Return Data'!H141</f>
        <v>50620</v>
      </c>
      <c r="C140" s="146">
        <f>'RFX Return Data'!I141</f>
        <v>16629.639137704959</v>
      </c>
      <c r="D140" s="146">
        <f>'RFX Return Data'!J141</f>
        <v>14949.75538381214</v>
      </c>
    </row>
    <row r="141" spans="1:4">
      <c r="A141" s="94">
        <f>'RFX Return Data'!A142</f>
        <v>44074</v>
      </c>
      <c r="B141" s="146">
        <f>'RFX Return Data'!H142</f>
        <v>50806</v>
      </c>
      <c r="C141" s="146">
        <f>'RFX Return Data'!I142</f>
        <v>16495.382544561409</v>
      </c>
      <c r="D141" s="146">
        <f>'RFX Return Data'!J142</f>
        <v>14955.621015721177</v>
      </c>
    </row>
    <row r="142" spans="1:4">
      <c r="A142" s="94">
        <f>'RFX Return Data'!A143</f>
        <v>44104</v>
      </c>
      <c r="B142" s="146">
        <f>'RFX Return Data'!H143</f>
        <v>51044</v>
      </c>
      <c r="C142" s="146">
        <f>'RFX Return Data'!I143</f>
        <v>16486.362721766236</v>
      </c>
      <c r="D142" s="146">
        <f>'RFX Return Data'!J143</f>
        <v>14939.635557331712</v>
      </c>
    </row>
    <row r="143" spans="1:4">
      <c r="A143" s="94">
        <f>'RFX Return Data'!A144</f>
        <v>44135</v>
      </c>
      <c r="B143" s="146">
        <f>'RFX Return Data'!H144</f>
        <v>51310</v>
      </c>
      <c r="C143" s="146">
        <f>'RFX Return Data'!I144</f>
        <v>16412.747091107165</v>
      </c>
      <c r="D143" s="146">
        <f>'RFX Return Data'!J144</f>
        <v>14933.641010435664</v>
      </c>
    </row>
    <row r="144" spans="1:4">
      <c r="A144" s="94">
        <f>'RFX Return Data'!A145</f>
        <v>44165</v>
      </c>
      <c r="B144" s="146">
        <f>'RFX Return Data'!H145</f>
        <v>51657</v>
      </c>
      <c r="C144" s="146">
        <f>'RFX Return Data'!I145</f>
        <v>16573.78561962715</v>
      </c>
      <c r="D144" s="146">
        <f>'RFX Return Data'!J145</f>
        <v>14944.08312438362</v>
      </c>
    </row>
    <row r="145" spans="1:4">
      <c r="A145" s="94">
        <f>'RFX Return Data'!A146</f>
        <v>44196</v>
      </c>
      <c r="B145" s="146">
        <f>'RFX Return Data'!H146</f>
        <v>51899</v>
      </c>
      <c r="C145" s="146">
        <f>'RFX Return Data'!I146</f>
        <v>16596.612709624165</v>
      </c>
      <c r="D145" s="146">
        <f>'RFX Return Data'!J146</f>
        <v>14976.247413643066</v>
      </c>
    </row>
    <row r="146" spans="1:4">
      <c r="A146" s="94">
        <f>'RFX Return Data'!A147</f>
        <v>44227</v>
      </c>
      <c r="B146" s="146">
        <f>'RFX Return Data'!H147</f>
        <v>52381</v>
      </c>
      <c r="C146" s="146">
        <f>'RFX Return Data'!I147</f>
        <v>16477.620431980144</v>
      </c>
      <c r="D146" s="146">
        <f>'RFX Return Data'!J147</f>
        <v>14987.785304980624</v>
      </c>
    </row>
    <row r="147" spans="1:4">
      <c r="A147" s="94">
        <f>'RFX Return Data'!A148</f>
        <v>44255</v>
      </c>
      <c r="B147" s="146">
        <f>'RFX Return Data'!H148</f>
        <v>52813</v>
      </c>
      <c r="C147" s="146">
        <f>'RFX Return Data'!I148</f>
        <v>16239.70525994437</v>
      </c>
      <c r="D147" s="146">
        <f>'RFX Return Data'!J148</f>
        <v>14887.68281756595</v>
      </c>
    </row>
    <row r="148" spans="1:4">
      <c r="A148" s="94">
        <f>'RFX Return Data'!A149</f>
        <v>44286</v>
      </c>
      <c r="B148" s="146">
        <f>'RFX Return Data'!H149</f>
        <v>52741</v>
      </c>
      <c r="C148" s="146">
        <f>'RFX Return Data'!I149</f>
        <v>16036.898013557504</v>
      </c>
      <c r="D148" s="146">
        <f>'RFX Return Data'!J149</f>
        <v>14811.494060241967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49EC2-7E1A-4F0F-8EEE-5E18EE6FEC5C}">
  <sheetPr>
    <tabColor rgb="FFFF0000"/>
  </sheetPr>
  <dimension ref="A1:D14"/>
  <sheetViews>
    <sheetView workbookViewId="0">
      <selection activeCell="A149" sqref="A149"/>
    </sheetView>
  </sheetViews>
  <sheetFormatPr defaultRowHeight="15"/>
  <cols>
    <col min="2" max="3" width="9.140625" style="146"/>
  </cols>
  <sheetData>
    <row r="1" spans="1:4">
      <c r="A1" t="s">
        <v>70</v>
      </c>
      <c r="B1" s="146" t="s">
        <v>38</v>
      </c>
      <c r="C1" s="146" t="s">
        <v>46</v>
      </c>
      <c r="D1" t="s">
        <v>71</v>
      </c>
    </row>
    <row r="2" spans="1:4">
      <c r="A2" t="str">
        <f>'RFX Return Data'!O48</f>
        <v>2009 YTD</v>
      </c>
      <c r="B2" s="146">
        <f>'RFX Return Data'!P48*100</f>
        <v>47.029837811068461</v>
      </c>
      <c r="C2" s="146">
        <f>'RFX Return Data'!Q48*100</f>
        <v>6.8737988024450969</v>
      </c>
      <c r="D2">
        <v>1</v>
      </c>
    </row>
    <row r="3" spans="1:4">
      <c r="A3">
        <f>'RFX Return Data'!O49</f>
        <v>2010</v>
      </c>
      <c r="B3" s="146">
        <f>'RFX Return Data'!P49*100</f>
        <v>26.738859510256297</v>
      </c>
      <c r="C3" s="146">
        <f>'RFX Return Data'!Q49*100</f>
        <v>6.5414129348066119</v>
      </c>
      <c r="D3">
        <v>2</v>
      </c>
    </row>
    <row r="4" spans="1:4">
      <c r="A4">
        <f>'RFX Return Data'!O50</f>
        <v>2011</v>
      </c>
      <c r="B4" s="146">
        <f>'RFX Return Data'!P50*100</f>
        <v>3.6808185502624546</v>
      </c>
      <c r="C4" s="146">
        <f>'RFX Return Data'!Q50*100</f>
        <v>7.841691548351748</v>
      </c>
      <c r="D4">
        <v>3</v>
      </c>
    </row>
    <row r="5" spans="1:4">
      <c r="A5">
        <f>'RFX Return Data'!O51</f>
        <v>2012</v>
      </c>
      <c r="B5" s="146">
        <f>'RFX Return Data'!P51*100</f>
        <v>32.098686318487644</v>
      </c>
      <c r="C5" s="146">
        <f>'RFX Return Data'!Q51*100</f>
        <v>4.2151893727504941</v>
      </c>
      <c r="D5">
        <v>4</v>
      </c>
    </row>
    <row r="6" spans="1:4">
      <c r="A6">
        <f>'RFX Return Data'!O52</f>
        <v>2013</v>
      </c>
      <c r="B6" s="146">
        <f>'RFX Return Data'!P52*100</f>
        <v>18.969632288735848</v>
      </c>
      <c r="C6" s="146">
        <f>'RFX Return Data'!Q52*100</f>
        <v>-2.0239754065029758</v>
      </c>
      <c r="D6">
        <v>5</v>
      </c>
    </row>
    <row r="7" spans="1:4">
      <c r="A7">
        <f>'RFX Return Data'!O53</f>
        <v>2014</v>
      </c>
      <c r="B7" s="146">
        <f>'RFX Return Data'!P53*100</f>
        <v>10.221656798943112</v>
      </c>
      <c r="C7" s="146">
        <f>'RFX Return Data'!Q53*100</f>
        <v>5.9660442929398982</v>
      </c>
      <c r="D7">
        <v>6</v>
      </c>
    </row>
    <row r="8" spans="1:4">
      <c r="A8">
        <f>'RFX Return Data'!O54</f>
        <v>2015</v>
      </c>
      <c r="B8" s="146">
        <f>'RFX Return Data'!P54*100</f>
        <v>3.871822190653762</v>
      </c>
      <c r="C8" s="146">
        <f>'RFX Return Data'!Q54*100</f>
        <v>0.54990678218360678</v>
      </c>
      <c r="D8">
        <v>7</v>
      </c>
    </row>
    <row r="9" spans="1:4">
      <c r="A9">
        <f>'RFX Return Data'!O55</f>
        <v>2016</v>
      </c>
      <c r="B9" s="146">
        <f>'RFX Return Data'!P55*100</f>
        <v>4.0808040515994515</v>
      </c>
      <c r="C9" s="146">
        <f>'RFX Return Data'!Q55*100</f>
        <v>2.647242131505112</v>
      </c>
      <c r="D9">
        <v>8</v>
      </c>
    </row>
    <row r="10" spans="1:4">
      <c r="A10">
        <f>'RFX Return Data'!O56</f>
        <v>2017</v>
      </c>
      <c r="B10" s="146">
        <f>'RFX Return Data'!P56*100</f>
        <v>15.949438125350746</v>
      </c>
      <c r="C10" s="146">
        <f>'RFX Return Data'!Q56*100</f>
        <v>3.5418469213760684</v>
      </c>
      <c r="D10">
        <v>9</v>
      </c>
    </row>
    <row r="11" spans="1:4">
      <c r="A11">
        <f>'RFX Return Data'!O57</f>
        <v>2018</v>
      </c>
      <c r="B11" s="146">
        <f>'RFX Return Data'!P57*100</f>
        <v>11.280050524426999</v>
      </c>
      <c r="C11" s="146">
        <f>'RFX Return Data'!Q57*100</f>
        <v>1.1239414182195873E-2</v>
      </c>
      <c r="D11">
        <v>10</v>
      </c>
    </row>
    <row r="12" spans="1:4">
      <c r="A12">
        <f>'RFX Return Data'!O58</f>
        <v>2019</v>
      </c>
      <c r="B12" s="146">
        <f>'RFX Return Data'!P58*100</f>
        <v>8.1094630146287372</v>
      </c>
      <c r="C12" s="146">
        <f>'RFX Return Data'!Q58*100</f>
        <v>8.7168963158409376</v>
      </c>
      <c r="D12">
        <v>11</v>
      </c>
    </row>
    <row r="13" spans="1:4">
      <c r="A13">
        <f>'RFX Return Data'!O59</f>
        <v>2020</v>
      </c>
      <c r="B13" s="146">
        <f>'RFX Return Data'!P59*100</f>
        <v>2.8313849811769431</v>
      </c>
      <c r="C13" s="146">
        <f>'RFX Return Data'!Q59*100</f>
        <v>7.5065168539325766</v>
      </c>
      <c r="D13">
        <v>12</v>
      </c>
    </row>
    <row r="14" spans="1:4">
      <c r="A14" t="str">
        <f>'RFX Return Data'!O60</f>
        <v>2021 YTD</v>
      </c>
      <c r="B14" s="146">
        <f>'RFX Return Data'!P60*100</f>
        <v>1.6223819341413037</v>
      </c>
      <c r="C14" s="146">
        <f>'RFX Return Data'!Q60*100</f>
        <v>-3.3724634409411092</v>
      </c>
      <c r="D14">
        <v>13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E3201-E8B2-46CC-8394-AC23D6328BFE}">
  <sheetPr>
    <tabColor rgb="FFFF0000"/>
  </sheetPr>
  <dimension ref="A1:G9"/>
  <sheetViews>
    <sheetView workbookViewId="0">
      <selection activeCell="A149" sqref="A149"/>
    </sheetView>
  </sheetViews>
  <sheetFormatPr defaultRowHeight="15"/>
  <cols>
    <col min="1" max="1" width="23.42578125" bestFit="1" customWidth="1"/>
    <col min="2" max="6" width="9.140625" style="146"/>
  </cols>
  <sheetData>
    <row r="1" spans="1:7">
      <c r="A1" t="s">
        <v>72</v>
      </c>
      <c r="B1" s="146" t="str">
        <f>'RFX - FACT SHEET'!D12</f>
        <v>1 Year</v>
      </c>
      <c r="C1" s="146" t="str">
        <f>'RFX - FACT SHEET'!E12</f>
        <v>3 Years</v>
      </c>
      <c r="D1" s="146" t="str">
        <f>'RFX - FACT SHEET'!F12</f>
        <v>5 Years</v>
      </c>
      <c r="E1" s="146" t="str">
        <f>'RFX - FACT SHEET'!G12</f>
        <v>10 Years</v>
      </c>
      <c r="F1" s="146" t="str">
        <f>'RFX - FACT SHEET'!H12</f>
        <v>Inception*</v>
      </c>
      <c r="G1" t="s">
        <v>71</v>
      </c>
    </row>
    <row r="2" spans="1:7">
      <c r="A2" s="147" t="str">
        <f>'RFX - FACT SHEET'!C13</f>
        <v>Class I</v>
      </c>
      <c r="B2" s="146">
        <f>'RFX - FACT SHEET'!D13</f>
        <v>12.372693569693617</v>
      </c>
      <c r="C2" s="146">
        <f>'RFX - FACT SHEET'!E13</f>
        <v>5.9659032354989039</v>
      </c>
      <c r="D2" s="146">
        <f>'RFX - FACT SHEET'!F13</f>
        <v>8.9152901881684343</v>
      </c>
      <c r="E2" s="146">
        <f>'RFX - FACT SHEET'!G13</f>
        <v>10.338617219189693</v>
      </c>
      <c r="F2" s="146">
        <f>'RFX - FACT SHEET'!H13</f>
        <v>14.65</v>
      </c>
      <c r="G2">
        <v>1</v>
      </c>
    </row>
    <row r="3" spans="1:7">
      <c r="A3" s="147" t="str">
        <f>'RFX - FACT SHEET'!C14</f>
        <v>Barclays US Agg TR Index</v>
      </c>
      <c r="B3" s="146">
        <f>'RFX - FACT SHEET'!D14</f>
        <v>0.71022417812247607</v>
      </c>
      <c r="C3" s="146">
        <f>'RFX - FACT SHEET'!E14</f>
        <v>4.6543452836169896</v>
      </c>
      <c r="D3" s="146">
        <f>'RFX - FACT SHEET'!F14</f>
        <v>3.1038491972825044</v>
      </c>
      <c r="E3" s="146">
        <f>'RFX - FACT SHEET'!G14</f>
        <v>3.440368758605783</v>
      </c>
      <c r="F3" s="146">
        <f>'RFX - FACT SHEET'!H14</f>
        <v>3.958309402094029</v>
      </c>
      <c r="G3">
        <v>2</v>
      </c>
    </row>
    <row r="4" spans="1:7">
      <c r="A4" s="147" t="str">
        <f>'RFX - FACT SHEET'!C15</f>
        <v>Bloomberg MBS TR Index</v>
      </c>
      <c r="B4" s="146">
        <f>'RFX - FACT SHEET'!D15</f>
        <v>-8.7395864132067125E-2</v>
      </c>
      <c r="C4" s="146">
        <f>'RFX - FACT SHEET'!E15</f>
        <v>3.7473258779132435</v>
      </c>
      <c r="D4" s="146">
        <f>'RFX - FACT SHEET'!F15</f>
        <v>2.4252915690574417</v>
      </c>
      <c r="E4" s="146">
        <f>'RFX - FACT SHEET'!G15</f>
        <v>2.8334285180276142</v>
      </c>
      <c r="F4" s="146">
        <f>'RFX - FACT SHEET'!H15</f>
        <v>3.2813306965731703</v>
      </c>
      <c r="G4">
        <v>3</v>
      </c>
    </row>
    <row r="5" spans="1:7">
      <c r="A5" s="147" t="str">
        <f>'RFX - FACT SHEET'!C16</f>
        <v>Class A</v>
      </c>
      <c r="B5" s="146">
        <f>'RFX - FACT SHEET'!D16</f>
        <v>12.12</v>
      </c>
      <c r="C5" s="146">
        <f>'RFX - FACT SHEET'!E16</f>
        <v>5.69</v>
      </c>
      <c r="D5" s="146">
        <f>'RFX - FACT SHEET'!F16</f>
        <v>8.64</v>
      </c>
      <c r="E5" s="146">
        <f>'RFX - FACT SHEET'!G16</f>
        <v>10.06</v>
      </c>
      <c r="F5" s="146">
        <f>'RFX - FACT SHEET'!H16</f>
        <v>14.38</v>
      </c>
      <c r="G5">
        <v>4</v>
      </c>
    </row>
    <row r="6" spans="1:7">
      <c r="A6" s="147" t="str">
        <f>'RFX - FACT SHEET'!C17</f>
        <v>Class C</v>
      </c>
      <c r="B6" s="146">
        <f>'RFX - FACT SHEET'!D17</f>
        <v>11.26</v>
      </c>
      <c r="C6" s="146">
        <f>'RFX - FACT SHEET'!E17</f>
        <v>4.8899999999999997</v>
      </c>
      <c r="D6" s="146">
        <f>'RFX - FACT SHEET'!F17</f>
        <v>7.83</v>
      </c>
      <c r="E6" s="146">
        <f>'RFX - FACT SHEET'!G17</f>
        <v>9.24</v>
      </c>
      <c r="F6" s="146">
        <f>'RFX - FACT SHEET'!H17</f>
        <v>13.52</v>
      </c>
      <c r="G6">
        <v>5</v>
      </c>
    </row>
    <row r="7" spans="1:7">
      <c r="A7" s="147" t="str">
        <f>'RFX - FACT SHEET'!C18</f>
        <v>Class A w/ Load</v>
      </c>
      <c r="B7" s="146">
        <f>'RFX - FACT SHEET'!D18</f>
        <v>6.79</v>
      </c>
      <c r="C7" s="146">
        <f>'RFX - FACT SHEET'!E18</f>
        <v>3.98</v>
      </c>
      <c r="D7" s="146">
        <f>'RFX - FACT SHEET'!F18</f>
        <v>8.64</v>
      </c>
      <c r="E7" s="146">
        <f>'RFX - FACT SHEET'!G18</f>
        <v>10.06</v>
      </c>
      <c r="F7" s="146">
        <f>'RFX - FACT SHEET'!H18</f>
        <v>14.38</v>
      </c>
      <c r="G7">
        <v>6</v>
      </c>
    </row>
    <row r="8" spans="1:7">
      <c r="A8" s="147"/>
    </row>
    <row r="9" spans="1:7">
      <c r="A9" s="14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EF4E1-1E80-4010-80F3-FCDA6B9037F1}">
  <sheetPr>
    <tabColor rgb="FFFF0000"/>
  </sheetPr>
  <dimension ref="A1:E10"/>
  <sheetViews>
    <sheetView workbookViewId="0">
      <selection activeCell="A149" sqref="A149"/>
    </sheetView>
  </sheetViews>
  <sheetFormatPr defaultRowHeight="15"/>
  <cols>
    <col min="1" max="1" width="27.140625" bestFit="1" customWidth="1"/>
    <col min="2" max="2" width="9.140625" style="146"/>
    <col min="3" max="3" width="17.42578125" style="146" bestFit="1" customWidth="1"/>
    <col min="4" max="4" width="17.85546875" style="146" bestFit="1" customWidth="1"/>
  </cols>
  <sheetData>
    <row r="1" spans="1:5">
      <c r="A1" t="s">
        <v>73</v>
      </c>
      <c r="B1" s="146" t="s">
        <v>38</v>
      </c>
      <c r="C1" s="146" t="s">
        <v>74</v>
      </c>
      <c r="D1" s="146" t="s">
        <v>75</v>
      </c>
      <c r="E1" s="146" t="s">
        <v>71</v>
      </c>
    </row>
    <row r="2" spans="1:5">
      <c r="A2" s="147" t="str">
        <f>'RFX - FACT SHEET'!C22</f>
        <v>Cumulative Return</v>
      </c>
      <c r="B2" s="156">
        <f>'RFX - FACT SHEET'!E22</f>
        <v>4.2740999999999998</v>
      </c>
      <c r="C2" s="156">
        <f>'RFX - FACT SHEET'!F22</f>
        <v>0.60368980135575034</v>
      </c>
      <c r="D2" s="156">
        <f>'RFX - FACT SHEET'!G22</f>
        <v>0.48114940602419665</v>
      </c>
      <c r="E2">
        <v>1</v>
      </c>
    </row>
    <row r="3" spans="1:5">
      <c r="A3" s="147" t="str">
        <f>'RFX - FACT SHEET'!C23</f>
        <v>Annualized Return</v>
      </c>
      <c r="B3" s="156">
        <f>'RFX - FACT SHEET'!E23</f>
        <v>0.14649999999999999</v>
      </c>
      <c r="C3" s="156">
        <f>'RFX - FACT SHEET'!F23</f>
        <v>3.958309402094029E-2</v>
      </c>
      <c r="D3" s="156">
        <f>'RFX - FACT SHEET'!G23</f>
        <v>3.2813306965731703E-2</v>
      </c>
      <c r="E3">
        <v>2</v>
      </c>
    </row>
    <row r="4" spans="1:5">
      <c r="A4" s="147" t="str">
        <f>'RFX - FACT SHEET'!C24</f>
        <v>Standard Deviation</v>
      </c>
      <c r="B4" s="156">
        <f>'RFX - FACT SHEET'!E24</f>
        <v>7.485543418135511E-2</v>
      </c>
      <c r="C4" s="156">
        <f>'RFX - FACT SHEET'!F24</f>
        <v>3.0090790420081101E-2</v>
      </c>
      <c r="D4" s="156">
        <f>'RFX - FACT SHEET'!G24</f>
        <v>2.1262784931136505E-2</v>
      </c>
      <c r="E4">
        <v>3</v>
      </c>
    </row>
    <row r="5" spans="1:5">
      <c r="A5" s="147" t="str">
        <f>'RFX - FACT SHEET'!C25</f>
        <v>Sharpe Ratio</v>
      </c>
      <c r="B5" s="216">
        <f>'RFX - FACT SHEET'!E25</f>
        <v>1.954057045564056</v>
      </c>
      <c r="C5" s="216">
        <f>'RFX - FACT SHEET'!F25</f>
        <v>1.3095732438667553</v>
      </c>
      <c r="D5" s="216">
        <f>'RFX - FACT SHEET'!G25</f>
        <v>1.5349027454037876</v>
      </c>
      <c r="E5">
        <v>4</v>
      </c>
    </row>
    <row r="6" spans="1:5">
      <c r="A6" s="147" t="str">
        <f>'RFX - FACT SHEET'!C26</f>
        <v>Alpha (vs. Agg)</v>
      </c>
      <c r="B6" s="156">
        <f>'RFX - FACT SHEET'!E26</f>
        <v>0.13815608037601285</v>
      </c>
      <c r="C6" s="156" t="str">
        <f>'RFX - FACT SHEET'!F26</f>
        <v>-</v>
      </c>
      <c r="D6" s="156">
        <f>'RFX - FACT SHEET'!G26</f>
        <v>8.1559552678082924E-3</v>
      </c>
      <c r="E6">
        <v>5</v>
      </c>
    </row>
    <row r="7" spans="1:5">
      <c r="A7" s="147" t="str">
        <f>'RFX - FACT SHEET'!C27</f>
        <v>Beta (vs. Agg)</v>
      </c>
      <c r="B7" s="216">
        <f>'RFX - FACT SHEET'!E27</f>
        <v>0.20595058674193675</v>
      </c>
      <c r="C7" s="216" t="str">
        <f>'RFX - FACT SHEET'!F27</f>
        <v>-</v>
      </c>
      <c r="D7" s="216">
        <f>'RFX - FACT SHEET'!G27</f>
        <v>0.62123263688389463</v>
      </c>
      <c r="E7">
        <v>6</v>
      </c>
    </row>
    <row r="8" spans="1:5">
      <c r="A8" s="147" t="str">
        <f>'RFX - FACT SHEET'!C28</f>
        <v>Correlation (vs. Agg)</v>
      </c>
      <c r="B8" s="216">
        <f>'RFX - FACT SHEET'!E28</f>
        <v>8.3360085090415481E-2</v>
      </c>
      <c r="C8" s="216" t="str">
        <f>'RFX - FACT SHEET'!F28</f>
        <v>-</v>
      </c>
      <c r="D8" s="216">
        <f>'RFX - FACT SHEET'!G28</f>
        <v>0.85644907557731764</v>
      </c>
      <c r="E8">
        <v>7</v>
      </c>
    </row>
    <row r="9" spans="1:5">
      <c r="A9" s="147" t="str">
        <f>'RFX - FACT SHEET'!C29</f>
        <v>% of Positive Months</v>
      </c>
      <c r="B9" s="217">
        <f>'RFX - FACT SHEET'!E29</f>
        <v>0.85616438356164382</v>
      </c>
      <c r="C9" s="217">
        <f>'RFX - FACT SHEET'!F29</f>
        <v>0.65068493150684936</v>
      </c>
      <c r="D9" s="217">
        <f>'RFX - FACT SHEET'!G29</f>
        <v>0.70547945205479456</v>
      </c>
      <c r="E9">
        <v>8</v>
      </c>
    </row>
    <row r="10" spans="1:5">
      <c r="A10" s="147" t="str">
        <f>'RFX - FACT SHEET'!C30</f>
        <v>Maximum Drawdown</v>
      </c>
      <c r="B10" s="156">
        <f>'RFX - FACT SHEET'!E30</f>
        <v>-9.7561913551761262E-2</v>
      </c>
      <c r="C10" s="156">
        <f>'RFX - FACT SHEET'!F30</f>
        <v>-3.6662044948892539E-2</v>
      </c>
      <c r="D10" s="156">
        <f>'RFX - FACT SHEET'!G30</f>
        <v>-2.8466628612502848E-2</v>
      </c>
      <c r="E10">
        <v>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RFX Return Data</vt:lpstr>
      <vt:lpstr>RFX - FACT SHEET</vt:lpstr>
      <vt:lpstr>Since 7-17-19</vt:lpstr>
      <vt:lpstr>Rolling 12mos</vt:lpstr>
      <vt:lpstr>Rolling 36mos</vt:lpstr>
      <vt:lpstr>RFX_EXPORT_10kChart</vt:lpstr>
      <vt:lpstr>RFX_EXPORT_AnnualReturns</vt:lpstr>
      <vt:lpstr>RFX_EXPORT_PerformanceTable</vt:lpstr>
      <vt:lpstr>RFX_EXPORT_Perf&amp;RiskStats</vt:lpstr>
      <vt:lpstr>RFX_EXPORT_PieChart</vt:lpstr>
      <vt:lpstr>RFX_EXPORT_KeyPortfolioStats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WaveFront Capital Management</dc:creator>
  <cp:lastModifiedBy>Jakob Bradshaw</cp:lastModifiedBy>
  <dcterms:created xsi:type="dcterms:W3CDTF">2016-01-27T18:50:44Z</dcterms:created>
  <dcterms:modified xsi:type="dcterms:W3CDTF">2021-04-26T13:30:21Z</dcterms:modified>
</cp:coreProperties>
</file>