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FR\"/>
    </mc:Choice>
  </mc:AlternateContent>
  <xr:revisionPtr revIDLastSave="0" documentId="13_ncr:1_{85D6DDC8-C079-4BA2-8BDF-C96C47C69506}" xr6:coauthVersionLast="46" xr6:coauthVersionMax="46" xr10:uidLastSave="{00000000-0000-0000-0000-000000000000}"/>
  <bookViews>
    <workbookView xWindow="-120" yWindow="-120" windowWidth="29040" windowHeight="15840" tabRatio="771" firstSheet="2" activeTab="5" xr2:uid="{00000000-000D-0000-FFFF-FFFF00000000}"/>
  </bookViews>
  <sheets>
    <sheet name="CFR Fact Sheet Backup" sheetId="1" r:id="rId1"/>
    <sheet name="CFR Portfolio" sheetId="2" r:id="rId2"/>
    <sheet name="CFR" sheetId="11" r:id="rId3"/>
    <sheet name="LSTA DATA" sheetId="12" r:id="rId4"/>
    <sheet name="CFR_EXPORT_GrowthOf10k" sheetId="13" r:id="rId5"/>
    <sheet name="CFR_EXPORT_InterestRatesTable" sheetId="19" r:id="rId6"/>
    <sheet name="CFR_EXPORT_PerformanceTable" sheetId="14" r:id="rId7"/>
    <sheet name="CFR_EXPORT_PortCharacteristics" sheetId="15" r:id="rId8"/>
    <sheet name="CFR_EXPORT_Top5BankLoans" sheetId="16" r:id="rId9"/>
    <sheet name="CFR_EXPORT_S&amp;PCreditRating" sheetId="17" r:id="rId10"/>
    <sheet name="CFR_EXPORT_CurrentIncomeTable" sheetId="18" r:id="rId11"/>
  </sheets>
  <externalReferences>
    <externalReference r:id="rId12"/>
    <externalReference r:id="rId13"/>
    <externalReference r:id="rId14"/>
    <externalReference r:id="rId15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CFR!$1:$2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7" l="1"/>
  <c r="C2" i="17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F22" i="2"/>
  <c r="F23" i="2"/>
  <c r="F24" i="2"/>
  <c r="F25" i="2"/>
  <c r="F26" i="2"/>
  <c r="F27" i="2"/>
  <c r="F28" i="2"/>
  <c r="F29" i="2"/>
  <c r="F30" i="2"/>
  <c r="F31" i="2"/>
  <c r="F32" i="2"/>
  <c r="F33" i="2"/>
  <c r="F21" i="2"/>
  <c r="A3" i="17" l="1"/>
  <c r="A4" i="17"/>
  <c r="A5" i="17"/>
  <c r="A6" i="17"/>
  <c r="A7" i="17"/>
  <c r="A8" i="17"/>
  <c r="A9" i="17"/>
  <c r="A10" i="17"/>
  <c r="A11" i="17"/>
  <c r="A12" i="17"/>
  <c r="A13" i="17"/>
  <c r="A14" i="17"/>
  <c r="A2" i="17"/>
  <c r="D15" i="2"/>
  <c r="D14" i="2"/>
  <c r="D13" i="2"/>
  <c r="B2" i="19"/>
  <c r="C2" i="19"/>
  <c r="D2" i="19"/>
  <c r="B3" i="19"/>
  <c r="C3" i="19"/>
  <c r="D3" i="19"/>
  <c r="B4" i="19"/>
  <c r="C4" i="19"/>
  <c r="D4" i="19"/>
  <c r="C1" i="19"/>
  <c r="D1" i="19"/>
  <c r="B1" i="19"/>
  <c r="A3" i="19"/>
  <c r="A4" i="19"/>
  <c r="A2" i="19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N24" i="1"/>
  <c r="E24" i="1"/>
  <c r="C24" i="1"/>
  <c r="E23" i="1"/>
  <c r="C23" i="1"/>
  <c r="N22" i="1"/>
  <c r="E22" i="1"/>
  <c r="C22" i="1"/>
  <c r="E21" i="1"/>
  <c r="C21" i="1"/>
  <c r="N20" i="1"/>
  <c r="E20" i="1"/>
  <c r="C20" i="1"/>
  <c r="E19" i="1"/>
  <c r="C19" i="1"/>
  <c r="Q18" i="1"/>
  <c r="G22" i="1" s="1"/>
  <c r="E18" i="1"/>
  <c r="C18" i="1"/>
  <c r="I17" i="1"/>
  <c r="E17" i="1"/>
  <c r="C17" i="1"/>
  <c r="O16" i="1"/>
  <c r="E16" i="1"/>
  <c r="C16" i="1"/>
  <c r="O15" i="1"/>
  <c r="G15" i="1"/>
  <c r="E15" i="1"/>
  <c r="C15" i="1"/>
  <c r="O14" i="1"/>
  <c r="L14" i="1"/>
  <c r="K14" i="1"/>
  <c r="J14" i="1"/>
  <c r="I14" i="1"/>
  <c r="H14" i="1"/>
  <c r="E14" i="1"/>
  <c r="C14" i="1"/>
  <c r="O13" i="1"/>
  <c r="L13" i="1"/>
  <c r="K13" i="1"/>
  <c r="J13" i="1"/>
  <c r="I13" i="1"/>
  <c r="H13" i="1"/>
  <c r="E13" i="1"/>
  <c r="C13" i="1"/>
  <c r="O12" i="1"/>
  <c r="L12" i="1"/>
  <c r="K12" i="1"/>
  <c r="J12" i="1"/>
  <c r="I12" i="1"/>
  <c r="H12" i="1"/>
  <c r="E12" i="1"/>
  <c r="C12" i="1"/>
  <c r="O11" i="1"/>
  <c r="L11" i="1"/>
  <c r="H11" i="1"/>
  <c r="E11" i="1"/>
  <c r="C11" i="1"/>
  <c r="Q10" i="1"/>
  <c r="P10" i="1"/>
  <c r="P18" i="1" s="1"/>
  <c r="L10" i="1"/>
  <c r="L17" i="1" s="1"/>
  <c r="K10" i="1"/>
  <c r="K17" i="1" s="1"/>
  <c r="J10" i="1"/>
  <c r="J17" i="1" s="1"/>
  <c r="I10" i="1"/>
  <c r="H10" i="1"/>
  <c r="H17" i="1" s="1"/>
  <c r="E10" i="1"/>
  <c r="C10" i="1"/>
  <c r="E9" i="1"/>
  <c r="C9" i="1"/>
  <c r="E8" i="1"/>
  <c r="C8" i="1"/>
  <c r="H7" i="1"/>
  <c r="E7" i="1"/>
  <c r="C7" i="1"/>
  <c r="E6" i="1"/>
  <c r="C6" i="1"/>
  <c r="H5" i="1"/>
  <c r="E5" i="1"/>
  <c r="C5" i="1"/>
  <c r="E4" i="1"/>
  <c r="C4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3" i="1"/>
  <c r="H8" i="1" s="1"/>
  <c r="A3" i="1"/>
  <c r="B99" i="13"/>
  <c r="B100" i="13"/>
  <c r="B101" i="13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A90" i="12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A66" i="12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B96" i="13"/>
  <c r="B97" i="13"/>
  <c r="B98" i="13"/>
  <c r="H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C96" i="13"/>
  <c r="B93" i="13"/>
  <c r="B94" i="13"/>
  <c r="B95" i="13"/>
  <c r="A99" i="13" l="1"/>
  <c r="A100" i="1"/>
  <c r="A96" i="13"/>
  <c r="C97" i="13"/>
  <c r="A95" i="13"/>
  <c r="A94" i="13"/>
  <c r="A93" i="13"/>
  <c r="Q15" i="1" l="1"/>
  <c r="P13" i="1"/>
  <c r="A100" i="13"/>
  <c r="A101" i="1"/>
  <c r="Q12" i="1" s="1"/>
  <c r="Q13" i="1"/>
  <c r="C98" i="13"/>
  <c r="A97" i="13"/>
  <c r="C94" i="13"/>
  <c r="C93" i="13"/>
  <c r="C95" i="13"/>
  <c r="P12" i="1" l="1"/>
  <c r="A101" i="13"/>
  <c r="P15" i="1"/>
  <c r="Q11" i="1"/>
  <c r="P11" i="1"/>
  <c r="P16" i="1"/>
  <c r="P14" i="1"/>
  <c r="Q14" i="1"/>
  <c r="Q16" i="1"/>
  <c r="C99" i="13"/>
  <c r="A98" i="13"/>
  <c r="A90" i="13"/>
  <c r="B90" i="13"/>
  <c r="C90" i="13"/>
  <c r="A91" i="13"/>
  <c r="B91" i="13"/>
  <c r="C91" i="13"/>
  <c r="A92" i="13"/>
  <c r="B92" i="13"/>
  <c r="C92" i="13"/>
  <c r="Q27" i="1" l="1"/>
  <c r="L22" i="1" s="1"/>
  <c r="L15" i="1" s="1"/>
  <c r="Q19" i="1"/>
  <c r="H22" i="1" s="1"/>
  <c r="H15" i="1" s="1"/>
  <c r="Q24" i="1"/>
  <c r="Q25" i="1" s="1"/>
  <c r="K22" i="1" s="1"/>
  <c r="K15" i="1" s="1"/>
  <c r="Q20" i="1"/>
  <c r="Q21" i="1" s="1"/>
  <c r="I22" i="1" s="1"/>
  <c r="I15" i="1" s="1"/>
  <c r="Q22" i="1"/>
  <c r="Q23" i="1" s="1"/>
  <c r="J22" i="1" s="1"/>
  <c r="J15" i="1" s="1"/>
  <c r="Q26" i="1"/>
  <c r="P22" i="1"/>
  <c r="P23" i="1" s="1"/>
  <c r="J18" i="1" s="1"/>
  <c r="J11" i="1" s="1"/>
  <c r="P27" i="1"/>
  <c r="P19" i="1"/>
  <c r="P20" i="1"/>
  <c r="P21" i="1" s="1"/>
  <c r="I18" i="1" s="1"/>
  <c r="I11" i="1" s="1"/>
  <c r="P24" i="1"/>
  <c r="P25" i="1" s="1"/>
  <c r="K18" i="1" s="1"/>
  <c r="K11" i="1" s="1"/>
  <c r="P26" i="1"/>
  <c r="C100" i="13"/>
  <c r="C3" i="18"/>
  <c r="C4" i="18"/>
  <c r="C2" i="18"/>
  <c r="H6" i="1" l="1"/>
  <c r="C101" i="13"/>
  <c r="B3" i="16"/>
  <c r="B4" i="16"/>
  <c r="B5" i="16"/>
  <c r="B6" i="16"/>
  <c r="B2" i="16"/>
  <c r="A3" i="16"/>
  <c r="A4" i="16"/>
  <c r="A5" i="16"/>
  <c r="A6" i="16"/>
  <c r="A2" i="16"/>
  <c r="A87" i="13" l="1"/>
  <c r="B87" i="13"/>
  <c r="C87" i="13"/>
  <c r="A88" i="13"/>
  <c r="B88" i="13"/>
  <c r="C88" i="13"/>
  <c r="A89" i="13"/>
  <c r="B89" i="13"/>
  <c r="C89" i="13"/>
  <c r="B3" i="18" l="1"/>
  <c r="B4" i="18"/>
  <c r="B2" i="18"/>
  <c r="A3" i="18"/>
  <c r="A4" i="18"/>
  <c r="A2" i="18"/>
  <c r="B2" i="15"/>
  <c r="B3" i="15"/>
  <c r="A3" i="15"/>
  <c r="A4" i="15"/>
  <c r="A5" i="15"/>
  <c r="A2" i="15"/>
  <c r="A3" i="14"/>
  <c r="B3" i="14"/>
  <c r="C3" i="14"/>
  <c r="D3" i="14"/>
  <c r="E3" i="14"/>
  <c r="F3" i="14"/>
  <c r="A4" i="14"/>
  <c r="B4" i="14"/>
  <c r="C4" i="14"/>
  <c r="D4" i="14"/>
  <c r="E4" i="14"/>
  <c r="F4" i="14"/>
  <c r="A5" i="14"/>
  <c r="B5" i="14"/>
  <c r="C5" i="14"/>
  <c r="D5" i="14"/>
  <c r="E5" i="14"/>
  <c r="F5" i="14"/>
  <c r="A2" i="14"/>
  <c r="B1" i="14"/>
  <c r="C1" i="14"/>
  <c r="D1" i="14"/>
  <c r="E1" i="14"/>
  <c r="A1" i="14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1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1" i="13"/>
  <c r="D2" i="14" l="1"/>
  <c r="E2" i="14"/>
  <c r="C2" i="14"/>
  <c r="B2" i="14"/>
  <c r="F6" i="14"/>
  <c r="B6" i="14"/>
  <c r="E6" i="14"/>
  <c r="C6" i="14"/>
  <c r="D6" i="14"/>
  <c r="F2" i="14" l="1"/>
  <c r="B5" i="15" l="1"/>
  <c r="B6" i="15"/>
  <c r="B4" i="15" l="1"/>
</calcChain>
</file>

<file path=xl/sharedStrings.xml><?xml version="1.0" encoding="utf-8"?>
<sst xmlns="http://schemas.openxmlformats.org/spreadsheetml/2006/main" count="631" uniqueCount="575">
  <si>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</si>
  <si>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</si>
  <si>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</si>
  <si>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</si>
  <si>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</si>
  <si>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</si>
  <si>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</si>
  <si>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</si>
  <si>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</si>
  <si>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</si>
  <si>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</si>
  <si>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</si>
  <si>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</si>
  <si>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</si>
  <si>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</si>
  <si>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</si>
  <si>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</si>
  <si>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</si>
  <si>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</si>
  <si>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</si>
  <si>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</si>
  <si>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</si>
  <si>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2YR</t>
  </si>
  <si>
    <t>2yr Ann.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</si>
  <si>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</si>
  <si>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</si>
  <si>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</si>
  <si>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</si>
  <si>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</si>
  <si>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</si>
  <si>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</si>
  <si>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</si>
  <si>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</si>
  <si>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3YR</t>
  </si>
  <si>
    <t>3yr Ann.</t>
  </si>
  <si>
    <t xml:space="preserve">S&amp;P LSTA Lvg. Loan 100 </t>
  </si>
  <si>
    <t>Class I</t>
  </si>
  <si>
    <t>S&amp;P/LSTA U.S. Leveraged Loan 100 Index</t>
  </si>
  <si>
    <t>SOURCE:</t>
  </si>
  <si>
    <t>http://us.spindices.com/indices/fixed-income/sp-lsta-us-leveraged-loan-100-index</t>
  </si>
  <si>
    <t>30DAY SEC YIELD</t>
  </si>
  <si>
    <t>ASSET BACKED SECURITIES</t>
  </si>
  <si>
    <t>TOTAL - ASSET BACKED SECURITIES</t>
  </si>
  <si>
    <t>TERM LOANS</t>
  </si>
  <si>
    <t>BL2015842</t>
  </si>
  <si>
    <t>TOTAL - TERM LOANS</t>
  </si>
  <si>
    <t>14314UAA3</t>
  </si>
  <si>
    <t>CFRIX</t>
  </si>
  <si>
    <t>5YR</t>
  </si>
  <si>
    <t>5yr Ann.</t>
  </si>
  <si>
    <t>67591WAA1</t>
  </si>
  <si>
    <t>05351X101</t>
  </si>
  <si>
    <t>AVYA</t>
  </si>
  <si>
    <t>BL2380501</t>
  </si>
  <si>
    <t>SUB</t>
  </si>
  <si>
    <t>UNSUB</t>
  </si>
  <si>
    <t>BL2770578</t>
  </si>
  <si>
    <t>BL2754549</t>
  </si>
  <si>
    <t>BL2398545</t>
  </si>
  <si>
    <t>BL2543546</t>
  </si>
  <si>
    <t>BL2618215</t>
  </si>
  <si>
    <t>BL2645440</t>
  </si>
  <si>
    <t>BL2642926</t>
  </si>
  <si>
    <t>BL2696690</t>
  </si>
  <si>
    <t>CATALYST/CIFC FLOATING RATE INCOME FUND (1839)</t>
  </si>
  <si>
    <t>CATALYST/CIFC FLOATING RATE INCOME FUND</t>
  </si>
  <si>
    <t>BL2661462</t>
  </si>
  <si>
    <t>BL2501031</t>
  </si>
  <si>
    <t>BL2628156</t>
  </si>
  <si>
    <t>BL2562967</t>
  </si>
  <si>
    <t>BL2850636</t>
  </si>
  <si>
    <t>TOTAL - CATALYST/CIFC FLOATING RATE INCOME FUND</t>
  </si>
  <si>
    <t>BL2798504</t>
  </si>
  <si>
    <t>BL2929570</t>
  </si>
  <si>
    <t>BL2358358</t>
  </si>
  <si>
    <t>Portfolio Characteristics</t>
  </si>
  <si>
    <t>Average Price</t>
  </si>
  <si>
    <t>Duration</t>
  </si>
  <si>
    <t>CIFC</t>
  </si>
  <si>
    <t>S&amp;P Credit Rating</t>
  </si>
  <si>
    <t>Cash</t>
  </si>
  <si>
    <t>83609UAE4</t>
  </si>
  <si>
    <t>MONEY MARKET FUNDS</t>
  </si>
  <si>
    <t>8AMMF0A92</t>
  </si>
  <si>
    <t>US BANK MMDA - USBGFS5</t>
  </si>
  <si>
    <t>TOTAL - MONEY MARKET FUNDS</t>
  </si>
  <si>
    <t>BL2959403</t>
  </si>
  <si>
    <t>BL2933812</t>
  </si>
  <si>
    <t>BL2688333</t>
  </si>
  <si>
    <t>BL2250332</t>
  </si>
  <si>
    <t>BL2831677</t>
  </si>
  <si>
    <t>BL2830489</t>
  </si>
  <si>
    <t>BL3108760</t>
  </si>
  <si>
    <t>BL3017375</t>
  </si>
  <si>
    <t>BL2727438</t>
  </si>
  <si>
    <t>BL1712340</t>
  </si>
  <si>
    <t>BL2969345</t>
  </si>
  <si>
    <t>BL2776666</t>
  </si>
  <si>
    <t>BL1731290</t>
  </si>
  <si>
    <t>BL2961730</t>
  </si>
  <si>
    <t>BL2688358</t>
  </si>
  <si>
    <t>BL2928408</t>
  </si>
  <si>
    <t>BL3190727</t>
  </si>
  <si>
    <t>BL3193101</t>
  </si>
  <si>
    <t>BL2842534</t>
  </si>
  <si>
    <t>Since Inception*</t>
  </si>
  <si>
    <t>ID</t>
  </si>
  <si>
    <t>Label</t>
  </si>
  <si>
    <t>Value</t>
  </si>
  <si>
    <t>S&amp;P LSTA Lvg. Loan 100</t>
  </si>
  <si>
    <t>S&amp;P LSTA Levg. Loan 100 TR Index</t>
  </si>
  <si>
    <t>R-squared</t>
  </si>
  <si>
    <t>BL3294099</t>
  </si>
  <si>
    <t>BL3295146</t>
  </si>
  <si>
    <t>BL3285063</t>
  </si>
  <si>
    <t>BL3287903</t>
  </si>
  <si>
    <t>BL3299007</t>
  </si>
  <si>
    <t>BL2359497</t>
  </si>
  <si>
    <t>BL2679316</t>
  </si>
  <si>
    <t>BL2823468</t>
  </si>
  <si>
    <t>BL3285923</t>
  </si>
  <si>
    <t>BL3290147</t>
  </si>
  <si>
    <t>Sub</t>
  </si>
  <si>
    <t>Unsub</t>
  </si>
  <si>
    <t>NR</t>
  </si>
  <si>
    <t>COMMON STOCKS</t>
  </si>
  <si>
    <t>TOTAL - COMMON STOCKS</t>
  </si>
  <si>
    <t>CORPORATE BONDS</t>
  </si>
  <si>
    <t>12008RAM9</t>
  </si>
  <si>
    <t>156686AM9</t>
  </si>
  <si>
    <t>69867DAC2</t>
  </si>
  <si>
    <t>827048AU3</t>
  </si>
  <si>
    <t>TOTAL - CORPORATE BONDS</t>
  </si>
  <si>
    <t>BL3352129</t>
  </si>
  <si>
    <t>BL2854588</t>
  </si>
  <si>
    <t>BL3384064</t>
  </si>
  <si>
    <t>BL3280817</t>
  </si>
  <si>
    <t>BL3288711</t>
  </si>
  <si>
    <t>BL3384932</t>
  </si>
  <si>
    <t>BL2561324</t>
  </si>
  <si>
    <t>BL3296813</t>
  </si>
  <si>
    <t>BL3360551</t>
  </si>
  <si>
    <t>BL3376128</t>
  </si>
  <si>
    <t>R-Squared</t>
  </si>
  <si>
    <t>Avaya Holdings Corporation</t>
  </si>
  <si>
    <t>31846V211</t>
  </si>
  <si>
    <t>FGUXX</t>
  </si>
  <si>
    <t>First American Government Obligations Fund Class U</t>
  </si>
  <si>
    <t>BL3425255</t>
  </si>
  <si>
    <t>BL3300219</t>
  </si>
  <si>
    <t>BL3358845</t>
  </si>
  <si>
    <t>BL2210930</t>
  </si>
  <si>
    <t>BL3197318</t>
  </si>
  <si>
    <t>BL3415249</t>
  </si>
  <si>
    <t>BL3200377</t>
  </si>
  <si>
    <t>BL3422617</t>
  </si>
  <si>
    <t>BL3430594</t>
  </si>
  <si>
    <t>BL3430602</t>
  </si>
  <si>
    <t>BL2639229</t>
  </si>
  <si>
    <t>BL3424027</t>
  </si>
  <si>
    <t>BL3290253</t>
  </si>
  <si>
    <t>BL2909895</t>
  </si>
  <si>
    <t>BL3152446</t>
  </si>
  <si>
    <t>BL3445790</t>
  </si>
  <si>
    <t>BL3447317</t>
  </si>
  <si>
    <t>BL2978973</t>
  </si>
  <si>
    <t>BL3423250</t>
  </si>
  <si>
    <t>Prime Security Services Borrower LLC Floating Rate Due 09/23/2026</t>
  </si>
  <si>
    <t>Allied Universal Holdco LLC Floating Rate Due 06/27/2026</t>
  </si>
  <si>
    <t>WestJet Airlines Ltd. Floating Rate Due 10/08/2026</t>
  </si>
  <si>
    <t>Univision Communications Inc. Floating Rate Due 03/15/2024</t>
  </si>
  <si>
    <t>Granite Generation LLC Floating Rate Due 11/07/2026</t>
  </si>
  <si>
    <t>Carlyle Global Market Strategies CLO 2017-1 Ltd. Floating Rate Due 04/20/2031</t>
  </si>
  <si>
    <t>Octagon Investment Partners 37 Ltd. Floating Rate Due 07/25/2030</t>
  </si>
  <si>
    <t>Sound Point CLO X Ltd. Floating Rate Due 01/20/2028</t>
  </si>
  <si>
    <t>071734AJ6</t>
  </si>
  <si>
    <t>Bausch Health Companies Inc. 5.25% Due 01/30/2030</t>
  </si>
  <si>
    <t>Builders FirstSource Inc. 6.75% Due 06/01/2027</t>
  </si>
  <si>
    <t>12687GAA7</t>
  </si>
  <si>
    <t>Cablevision Lightpath LLC 3.875% Due 09/15/2027</t>
  </si>
  <si>
    <t>CenturyLink Inc. 6.875% Due 01/15/2028</t>
  </si>
  <si>
    <t>163851AF5</t>
  </si>
  <si>
    <t>Chemours Co/The 5.75% Due 11/15/2028</t>
  </si>
  <si>
    <t>36168QAE4</t>
  </si>
  <si>
    <t>GFL Environmental Inc. 8.5% Due 05/01/2027</t>
  </si>
  <si>
    <t>44332PAD3</t>
  </si>
  <si>
    <t>HUB International Ltd. 7% Due 05/01/2026</t>
  </si>
  <si>
    <t>65342RAD2</t>
  </si>
  <si>
    <t>NFP Corporation 6.875% Due 08/15/2028</t>
  </si>
  <si>
    <t>670001AC0</t>
  </si>
  <si>
    <t>Novelis Corporation 5.875% Due 09/30/2026</t>
  </si>
  <si>
    <t>Clarios Global L.P. / Clarios US Finance Company 8.5% Due 05/15/2027</t>
  </si>
  <si>
    <t>73939VAA2</t>
  </si>
  <si>
    <t>PowerTeam Services LLC 9.033% Due 12/04/2025</t>
  </si>
  <si>
    <t>74166MAC0</t>
  </si>
  <si>
    <t>Prime Security Services Borrower LLC / Prime Finance Inc. 5.75% Due 04/15/2026</t>
  </si>
  <si>
    <t>80874YBE9</t>
  </si>
  <si>
    <t>Scientific Games International Inc. 7.25% Due 11/15/2029</t>
  </si>
  <si>
    <t>Silgan Holdings Inc. 4.75% Due 03/15/2025</t>
  </si>
  <si>
    <t>98954UAB9</t>
  </si>
  <si>
    <t>Ziggo Bond Company BV 6% Due 01/15/2027</t>
  </si>
  <si>
    <t>Milano Acquisition Corporation Floating Rate Due 08/17/2027</t>
  </si>
  <si>
    <t>Ultimate Software Group Inc. (The) Floating Rate Due 04/08/2026</t>
  </si>
  <si>
    <t>Acrisure LLC Floating Rate Due 01/31/2027</t>
  </si>
  <si>
    <t>BL3503036</t>
  </si>
  <si>
    <t>Asurion LLC Floating Rate Due 12/18/2026</t>
  </si>
  <si>
    <t>Change Healthcare Holdings LLC Floating Rate Due 02/03/2024</t>
  </si>
  <si>
    <t>Mirion Technologies Inc. Floating Rate Due 03/04/2026</t>
  </si>
  <si>
    <t>Sedgwick Claims Management Services Inc. Floating Rate Due 11/05/2025</t>
  </si>
  <si>
    <t>BL2437798</t>
  </si>
  <si>
    <t>MPH Acquisition Holdings LLC Floating Rate Due 06/07/2023</t>
  </si>
  <si>
    <t>Upstream Newco Inc. Floating Rate Due 10/24/2026</t>
  </si>
  <si>
    <t>NFP Corporation Floating Rate Due 02/04/2027</t>
  </si>
  <si>
    <t>BL3282532</t>
  </si>
  <si>
    <t>Legacy LifePoint Health LLC Floating Rate Due 11/16/2025</t>
  </si>
  <si>
    <t>HUB International Ltd. Floating Rate Due 04/25/2025</t>
  </si>
  <si>
    <t>Conservice Midco LLC Floating Rate Due 05/07/2027</t>
  </si>
  <si>
    <t>Verscend Holding Corporation Floating Rate Due 08/10/2025</t>
  </si>
  <si>
    <t>WP CityMD Bidco LLC Floating Rate Due 08/13/2026</t>
  </si>
  <si>
    <t>Phoenix Guarantor Inc. Floating Rate Due 03/05/2026</t>
  </si>
  <si>
    <t>Delta 2 Lux Sarl Floating Rate Due 02/01/2024</t>
  </si>
  <si>
    <t>Mitchell International Inc. Floating Rate Due 11/30/2024</t>
  </si>
  <si>
    <t>Restaurant Technologies Inc. Floating Rate Due 10/01/2025</t>
  </si>
  <si>
    <t>BL3449586</t>
  </si>
  <si>
    <t>Netsmart Inc. Floating Rate Due 10/1/2027</t>
  </si>
  <si>
    <t>ExamWorks Group Inc. Floating Rate Due 07/27/2023</t>
  </si>
  <si>
    <t>BL3474055</t>
  </si>
  <si>
    <t>Amentum Government Services Holdings LLC Floating Rate Due 01/31/2027</t>
  </si>
  <si>
    <t>WASH Multifamily Laundry Systems LLC Floating Rate Due 05/14/2022</t>
  </si>
  <si>
    <t>GT Polaris Inc. Floating Rate Due 08/04/2027</t>
  </si>
  <si>
    <t>BL3427368</t>
  </si>
  <si>
    <t>AqGen Ascensus Inc. Floating Rate Due 12/03/2026</t>
  </si>
  <si>
    <t>BL3484997</t>
  </si>
  <si>
    <t>IRB Holding Corporation Floating Rate Due 11/19/2027</t>
  </si>
  <si>
    <t>MH Sub I LLC Floating Rate Due 09/15/2024</t>
  </si>
  <si>
    <t>USIC Holdings Inc. Floating Rate Due 12/09/2023</t>
  </si>
  <si>
    <t>Camelot Finance S.A. Floating Rate Due 10/31/2026</t>
  </si>
  <si>
    <t>Reynolds Group Holdings Inc. Floating Rate Due 02/16/2026</t>
  </si>
  <si>
    <t>Cushman &amp; Wakefield US Borrower LLC Floating Rate Due 08/21/2025</t>
  </si>
  <si>
    <t>AssuredPartners Inc. Floating Rate Due 02/13/2027</t>
  </si>
  <si>
    <t>Aretec Group Inc. Floating Rate Due 10/01/2025</t>
  </si>
  <si>
    <t>BroadStreet Partners Inc. Floating Rate Due 01/22/2027</t>
  </si>
  <si>
    <t>Heartland Dental LLC Floating Rate Due 04/19/2025</t>
  </si>
  <si>
    <t>Staples Inc. Floating Rate Due 04/09/2026</t>
  </si>
  <si>
    <t>BL2624635</t>
  </si>
  <si>
    <t>First Brands Group LLC Floating Rate Due 02/02/2024</t>
  </si>
  <si>
    <t>LX190536</t>
  </si>
  <si>
    <t>BL3187913</t>
  </si>
  <si>
    <t>Snacking Investments US LLC Floating Rate Due 12/01/2026</t>
  </si>
  <si>
    <t>BL3467000</t>
  </si>
  <si>
    <t>Harbor Freight Tools USA Inc. Floating Rate Due 10/14/2027</t>
  </si>
  <si>
    <t>Confie Seguros Holding II Company Floating Rate Due 05/19/2022</t>
  </si>
  <si>
    <t>USI Inc. Floating Rate Due 05/16/2024</t>
  </si>
  <si>
    <t>Nexus Buyer LLC Floating Rate Due 11/08/2026</t>
  </si>
  <si>
    <t>BL3447606</t>
  </si>
  <si>
    <t>Stiphout Finance LLC Floating Rate Due 10/26/2025</t>
  </si>
  <si>
    <t>BL3472505</t>
  </si>
  <si>
    <t>LS Group OpCompany Acquistion LLC Floating Rate Due 11/2/2027</t>
  </si>
  <si>
    <t>Atlantic Aviation FBO Inc. Floating Rate Due 11/30/2025</t>
  </si>
  <si>
    <t>Belfor Holdings Inc. Floating Rate Due 04/04/2026</t>
  </si>
  <si>
    <t>Dynasty Acquisition Company Inc. Floating Rate Due 04/08/2026</t>
  </si>
  <si>
    <t>American Airlines Inc. Floating Rate Due 12/14/2023</t>
  </si>
  <si>
    <t>AI Aqua Merger Sub Inc. Floating Rate Due 12/13/2023</t>
  </si>
  <si>
    <t>BL3497882</t>
  </si>
  <si>
    <t>Weld North Education LLC Floating Rate Due 12/15/2027</t>
  </si>
  <si>
    <t>Prairie ECI Acquiror L.P. Floating Rate Due 03/07/2026</t>
  </si>
  <si>
    <t>BL3188119</t>
  </si>
  <si>
    <t>ProQuest LLC Floating Rate Due 10/23/2026</t>
  </si>
  <si>
    <t>SkyMiles IP Ltd. Floating Rate Due 09/16/2027</t>
  </si>
  <si>
    <t>BL3473222</t>
  </si>
  <si>
    <t>Project Boost Purchaser LLC Floating Rate Due 05/30/2026</t>
  </si>
  <si>
    <t>Ryan Specialty Group LLC Floating Rate Due 07/23/2027</t>
  </si>
  <si>
    <t>BL3290311</t>
  </si>
  <si>
    <t>IRB Holding Corporation Floating Rate Due 02/05/2025</t>
  </si>
  <si>
    <t>BL3315803</t>
  </si>
  <si>
    <t>Alera Group Intermediate Holdings Inc. Floating Rate Due 08/1/2025</t>
  </si>
  <si>
    <t>Wand NewCompany 3 Inc. Floating Rate Due 02/05/2026</t>
  </si>
  <si>
    <t>CSC Holdings LLC Floating Rate Due 01/11/2026</t>
  </si>
  <si>
    <t>Eyecare Partners LLC Floating Rate Due 02/05/2027</t>
  </si>
  <si>
    <t>Altice France S.A. Floating Rate Due 01/09/2026</t>
  </si>
  <si>
    <t>Blackhawk Network Holdings Inc. Floating Rate Due 05/22/2026</t>
  </si>
  <si>
    <t>BL2348714</t>
  </si>
  <si>
    <t>Petco Animal Supplies Inc. Floating Rate Due 01/26/2023</t>
  </si>
  <si>
    <t>BL3466093</t>
  </si>
  <si>
    <t>Quirch Foods Company 0% Due 10/28/2027</t>
  </si>
  <si>
    <t>Castle US Holding Corporation Floating Rate Due 01/31/2027</t>
  </si>
  <si>
    <t>Lower Cadence Holdings LLC Floating Rate Due 05/08/2026</t>
  </si>
  <si>
    <t>GIP III Stetson I L.P. Floating Rate Due 07/18/2025</t>
  </si>
  <si>
    <t>Edgewater Generation LLC Floating Rate Due 11/16/2025</t>
  </si>
  <si>
    <t>BL3471481</t>
  </si>
  <si>
    <t>Hyperion Refinance Sarl Floating Rate Due 10/22/2027</t>
  </si>
  <si>
    <t>BL3453612</t>
  </si>
  <si>
    <t>American Residential Services LLC Floating Rate Due 10/31/2027</t>
  </si>
  <si>
    <t>Univision Communications Inc. Floating Rate Due 03/15/2026</t>
  </si>
  <si>
    <t>Edelman Financial Center LLC (The) Floating Rate Due 07/20/2026</t>
  </si>
  <si>
    <t>BL3482439</t>
  </si>
  <si>
    <t>Mavis Tire Express Services Corporation Floating Rate Due 03/20/2025</t>
  </si>
  <si>
    <t>BL3299015</t>
  </si>
  <si>
    <t>Standard Aero Ltd. Floating Rate Due 04/08/2026</t>
  </si>
  <si>
    <t>APLP Holdings L.P. Floating Rate Due 04/19/2025</t>
  </si>
  <si>
    <t>Radnet Management Inc. Floating Rate Due 07/01/2023</t>
  </si>
  <si>
    <t>BL3475664</t>
  </si>
  <si>
    <t>PowerTeam Services LLC Floating Rate Due 03/06/2026</t>
  </si>
  <si>
    <t>Newco Financing Partnership Floating Rate Due 01/31/2029</t>
  </si>
  <si>
    <t>UPC Financing Partnership Floating Rate Due 01/31/2029</t>
  </si>
  <si>
    <t>BL3496959</t>
  </si>
  <si>
    <t>Midas Intermediate Holdco II LLC Floating Rate Due 12/16/2025</t>
  </si>
  <si>
    <t>BroadStreet Partners Inc. Floating Rate Due 01/27/2027</t>
  </si>
  <si>
    <t>Confie Seguros Holding II Company Floating Rate Due 11/02/2025</t>
  </si>
  <si>
    <t>Engineered Machinery Holdings Inc. Floating Rate Due 07/19/2024</t>
  </si>
  <si>
    <t>Creative Artists Agency LLC Floating Rate Due 05/04/2026</t>
  </si>
  <si>
    <t>Hoya Midco LLC Floating Rate Due 06/30/2024</t>
  </si>
  <si>
    <t>Froneri US Inc. Floating Rate Due 01/30/2028</t>
  </si>
  <si>
    <t>Prometric Holdings Inc. Floating Rate Due 01/19/2025</t>
  </si>
  <si>
    <t>Crestwood Holdings LLC Floating Rate Due 03/05/2023</t>
  </si>
  <si>
    <t>Quest Software US Holdings Inc. Floating Rate Due 05/18/2026</t>
  </si>
  <si>
    <t>BL2726208</t>
  </si>
  <si>
    <t>Envision Healthcare Corporation Floating Rate Due 09/28/2025</t>
  </si>
  <si>
    <t>BL3487123</t>
  </si>
  <si>
    <t>Avolon TLB Borrower 1 US LLC Floating Rate Due 12/1/2027</t>
  </si>
  <si>
    <t>BL3483585</t>
  </si>
  <si>
    <t>Charter NEX US Inc. Floating Rate Due 11/24/2027</t>
  </si>
  <si>
    <t>BL3473909</t>
  </si>
  <si>
    <t>OneDigital Borrower LLC 0% Due 10/30/2027</t>
  </si>
  <si>
    <t>BL3483619</t>
  </si>
  <si>
    <t>Imprivata Inc. Floating Rate Due 11/24/2027</t>
  </si>
  <si>
    <t>Recorded Books Inc. Floating Rate Due 08/31/2025</t>
  </si>
  <si>
    <t>Global Tel*Link Corporation Floating Rate Due 11/09/2026</t>
  </si>
  <si>
    <t>Alchemy Copyrights LLC Floating Rate Due 08/05/2027</t>
  </si>
  <si>
    <t>BL3455310</t>
  </si>
  <si>
    <t>LX191244</t>
  </si>
  <si>
    <t>WellPet Floating Rate Due 12/10/2027</t>
  </si>
  <si>
    <t>Energy &amp; Exploration Partners LLC Floating Rate Due 05/13/2022</t>
  </si>
  <si>
    <t>Bifm CA Buyer Inc. Floating Rate Due 05/31/2021</t>
  </si>
  <si>
    <t>As of Date: 3/31/2021</t>
  </si>
  <si>
    <t>67591ABJ9</t>
  </si>
  <si>
    <t>Octagon Investment Partners XXIII Ltd. Floating Rate Due 07/15/2027</t>
  </si>
  <si>
    <t>04016WAA1</t>
  </si>
  <si>
    <t>ARES XLVII CLO Ltd. Floating Rate Due 04/15/2030</t>
  </si>
  <si>
    <t>55953NAE0</t>
  </si>
  <si>
    <t>Magnetite XV Ltd. Floating Rate Due 07/25/2031</t>
  </si>
  <si>
    <t>14311JAL7</t>
  </si>
  <si>
    <t>Carlyle Global Market Strategies CLO 2015-3 Ltd. Floating Rate Due 07/28/2028</t>
  </si>
  <si>
    <t>04624VAB5</t>
  </si>
  <si>
    <t>AssuredPartners Inc. 5.625% Due 01/15/2029</t>
  </si>
  <si>
    <t>038522AQ1</t>
  </si>
  <si>
    <t>Aramark Services Inc. 5% Due 02/01/2028</t>
  </si>
  <si>
    <t>01883LAA1</t>
  </si>
  <si>
    <t>Alliant Holdings Intermediate LLC / Alliant Holdings Co-Issuer 6.75% Due 10/15/2027</t>
  </si>
  <si>
    <t>05453GAC9</t>
  </si>
  <si>
    <t>Axalta Coating Systems LLC 3.375% Due 02/15/2029</t>
  </si>
  <si>
    <t>66977WAR0</t>
  </si>
  <si>
    <t>NOVA Chemicals Corporation 5.25% Due 06/01/2027</t>
  </si>
  <si>
    <t>88033GDJ6</t>
  </si>
  <si>
    <t>Tenet Healthcare Corporation 6.125% Due 10/01/2028</t>
  </si>
  <si>
    <t>23918KAT5</t>
  </si>
  <si>
    <t>DaVita Inc. 3.75% Due 02/15/2031</t>
  </si>
  <si>
    <t>69073TAT0</t>
  </si>
  <si>
    <t>Owens-Brockway Glass Container Inc. 6.625% Due 05/13/2027</t>
  </si>
  <si>
    <t>59151KAM0</t>
  </si>
  <si>
    <t>Methanex Corporation 5.125% Due 10/15/2027</t>
  </si>
  <si>
    <t>28470RAK8</t>
  </si>
  <si>
    <t>Caesars Entertainment Inc. 8.125% Due 07/01/2027</t>
  </si>
  <si>
    <t>71677KAB4</t>
  </si>
  <si>
    <t>PetSmart Inc. / PetSmart Finance Corporation 7.75% Due 02/15/2029</t>
  </si>
  <si>
    <t>03674XAQ9</t>
  </si>
  <si>
    <t>Antero Resources Corporation 7.625% Due 02/1/2029</t>
  </si>
  <si>
    <t>914906AT9</t>
  </si>
  <si>
    <t>Univision Communications Inc. 9.5% Due 05/01/2025</t>
  </si>
  <si>
    <t>65409QBD3</t>
  </si>
  <si>
    <t>Nielsen Finance LLC / Nielsen Finance Company 5.625% Due 10/01/2028</t>
  </si>
  <si>
    <t>737446AQ7</t>
  </si>
  <si>
    <t>Post Holdings Inc. 4.625% Due 04/15/2030</t>
  </si>
  <si>
    <t>13057QAH0</t>
  </si>
  <si>
    <t>California Resources Corporation 7.125% Due 02/1/2026</t>
  </si>
  <si>
    <t>071734AM9</t>
  </si>
  <si>
    <t>Bausch Health Companies Inc. 5% Due 02/15/2029</t>
  </si>
  <si>
    <t>86765LAQ0</t>
  </si>
  <si>
    <t>Sunoco L.P. / Sunoco Finance Corporation 6% Due 04/15/2027</t>
  </si>
  <si>
    <t>75281ABH1</t>
  </si>
  <si>
    <t>Range Resources Corporation 8.25% Due 01/15/2029</t>
  </si>
  <si>
    <t>702150AG8</t>
  </si>
  <si>
    <t>Party City Holdings Inc. 8.75% Due 02/15/2026</t>
  </si>
  <si>
    <t>552704AF5</t>
  </si>
  <si>
    <t>MEG Energy Corporation 5.875% Due 02/1/2029</t>
  </si>
  <si>
    <t>29365DAB5</t>
  </si>
  <si>
    <t>Entercom Media Corporation 6.75% Due 03/31/2029</t>
  </si>
  <si>
    <t>89680EAA7</t>
  </si>
  <si>
    <t>Triton Water Holdings Inc. 6.25% Due 04/1/2029</t>
  </si>
  <si>
    <t>46284VAJ0</t>
  </si>
  <si>
    <t>Iron Mountain Inc. 5.25% Due 07/15/2030</t>
  </si>
  <si>
    <t>146869AF9</t>
  </si>
  <si>
    <t>Carvana Company 5.5% Due 04/15/2027</t>
  </si>
  <si>
    <t>62886EBA5</t>
  </si>
  <si>
    <t>NCR Corporation 5.125% Due 04/15/2029</t>
  </si>
  <si>
    <t>64083YAA9</t>
  </si>
  <si>
    <t>NESCO Holdings II Inc. 5.5% Due 04/15/2029</t>
  </si>
  <si>
    <t>83419MAA0</t>
  </si>
  <si>
    <t>Solaris Midstream Holdings LLC 7.625% Due 04/1/2026</t>
  </si>
  <si>
    <t>03966VAA5</t>
  </si>
  <si>
    <t>Arconic Corporation 6.125% Due 02/15/2028</t>
  </si>
  <si>
    <t>BL3541119</t>
  </si>
  <si>
    <t>BL3544857</t>
  </si>
  <si>
    <t>UFC Holdings LLC Floating Rate Due 04/29/2026</t>
  </si>
  <si>
    <t>LX192194</t>
  </si>
  <si>
    <t>Hyperion Insurance/Howden Floating Rate Due 11/12/2027</t>
  </si>
  <si>
    <t>BL3547918</t>
  </si>
  <si>
    <t>ADMI Corporation Floating Rate Due 12/23/2027</t>
  </si>
  <si>
    <t>BL3165380</t>
  </si>
  <si>
    <t>Hostess Brands LLC Floating Rate Due 08/03/2025</t>
  </si>
  <si>
    <t>BL2986075</t>
  </si>
  <si>
    <t>Option Care Health Inc. Floating Rate Due 08/6/2026</t>
  </si>
  <si>
    <t>BL3292648</t>
  </si>
  <si>
    <t>TransDigm Inc. Floating Rate Due 08/22/2024</t>
  </si>
  <si>
    <t>BL3543768</t>
  </si>
  <si>
    <t>BL3566918</t>
  </si>
  <si>
    <t>Shearer's Foods LLC Floating Rate Due 09/30/2025</t>
  </si>
  <si>
    <t>BL3541945</t>
  </si>
  <si>
    <t>BL2622688</t>
  </si>
  <si>
    <t>US Anesthesia Partners Inc. Floating Rate Due 06/23/2024</t>
  </si>
  <si>
    <t>BL2652529</t>
  </si>
  <si>
    <t>EG America LLC Floating Rate Due 02/5/2025</t>
  </si>
  <si>
    <t>BL3556687</t>
  </si>
  <si>
    <t>Journey Personal Care Corporation Floating Rate Due 02/19/2028</t>
  </si>
  <si>
    <t>LX192466</t>
  </si>
  <si>
    <t>Ion Analytics Inc. Floating Rate Due 02/04/2028</t>
  </si>
  <si>
    <t>BL3556935</t>
  </si>
  <si>
    <t>National Mentor Holdings Inc. Floating Rate Due 02/18/2028</t>
  </si>
  <si>
    <t>BL3549476</t>
  </si>
  <si>
    <t>Advisor Group Holdings Inc. Floating Rate Due 07/31/2026</t>
  </si>
  <si>
    <t>BL3547678</t>
  </si>
  <si>
    <t>athenahealth Inc. Floating Rate Due 02/11/2026</t>
  </si>
  <si>
    <t>BL3542885</t>
  </si>
  <si>
    <t>Brookfield WEC Holdings Inc. Floating Rate Due 08/1/2025</t>
  </si>
  <si>
    <t>BL3556711</t>
  </si>
  <si>
    <t>AmWINS Group Inc. Floating Rate Due 02/17/2028</t>
  </si>
  <si>
    <t>BL3557909</t>
  </si>
  <si>
    <t>Boxer Parent Company Inc. Floating Rate Due 10/2/2025</t>
  </si>
  <si>
    <t>BL3235605</t>
  </si>
  <si>
    <t>EW Scripps Company (The) Floating Rate Due 05/1/2026</t>
  </si>
  <si>
    <t>BL3183086</t>
  </si>
  <si>
    <t>Virgin Media Bristol LLC Floating Rate Due 01/04/2028</t>
  </si>
  <si>
    <t>BL3169069</t>
  </si>
  <si>
    <t>CSC Holdings LLC Floating Rate Due 04/15/2027</t>
  </si>
  <si>
    <t>BL3219179</t>
  </si>
  <si>
    <t>US Foods Inc. Floating Rate Due 06/27/2023</t>
  </si>
  <si>
    <t>Achilles Acquisition LLC</t>
  </si>
  <si>
    <t>BL3563030</t>
  </si>
  <si>
    <t>Packers Holdings LLC Floating Rate Due 03/4/2028</t>
  </si>
  <si>
    <t>BL3466499</t>
  </si>
  <si>
    <t>KPAE Finance Sub Inc. Floating Rate Due 10/26/2027</t>
  </si>
  <si>
    <t>BL3102169</t>
  </si>
  <si>
    <t>MED ParentCo L.P. Floating Rate Due 08/02/2026</t>
  </si>
  <si>
    <t>Waystar Technologies Inc. Floating Rate Due 10/23/2026</t>
  </si>
  <si>
    <t>BL3541747</t>
  </si>
  <si>
    <t>UKG Inc. Floating Rate Due 05/3/2026</t>
  </si>
  <si>
    <t>BL2768267</t>
  </si>
  <si>
    <t>Polar US Borrower LLC Floating Rate Due 08/21/2025</t>
  </si>
  <si>
    <t>BL2492215</t>
  </si>
  <si>
    <t>PAREXEL International Corporation Floating Rate Due 08/11/2024</t>
  </si>
  <si>
    <t>BL3284009</t>
  </si>
  <si>
    <t>Froneri US Inc. Floating Rate Due 01/30/2027</t>
  </si>
  <si>
    <t>LX191271</t>
  </si>
  <si>
    <t>Endurance International Floating Rate Due 01/27/2028</t>
  </si>
  <si>
    <t>BL3549963</t>
  </si>
  <si>
    <t>PetSmart Inc. Floating Rate Due 01/29/2028</t>
  </si>
  <si>
    <t>BL3561638</t>
  </si>
  <si>
    <t>Spin Holdco Inc. Floating Rate Due 03/1/2028</t>
  </si>
  <si>
    <t>BL3570811</t>
  </si>
  <si>
    <t>AAdvantage Loyalty IP Ltd. Floating Rate Due 03/10/2028</t>
  </si>
  <si>
    <t>BL2684936</t>
  </si>
  <si>
    <t>BL3559863</t>
  </si>
  <si>
    <t>Uber Technologies Inc. Floating Rate Due 02/25/2027</t>
  </si>
  <si>
    <t>LX192863</t>
  </si>
  <si>
    <t>NA Rail Holding Company LLC Floating Rate Due 10/19/2026</t>
  </si>
  <si>
    <t>BL3562768</t>
  </si>
  <si>
    <t>Bass Pro Group LLC Floating Rate Due 02/26/2028</t>
  </si>
  <si>
    <t>BL2411454</t>
  </si>
  <si>
    <t>Deliver Buyer Inc. Floating Rate Due 05/01/2024</t>
  </si>
  <si>
    <t>BL3443084</t>
  </si>
  <si>
    <t>Virgin Media Bristol LLC Floating Rate Due 01/10/2029</t>
  </si>
  <si>
    <t>BL3110097</t>
  </si>
  <si>
    <t>Dcert Buyer Inc. Floating Rate Due 08/08/2026</t>
  </si>
  <si>
    <t>BL3396415</t>
  </si>
  <si>
    <t>Gardner Denver Inc. Floating Rate Due 02/28/2027</t>
  </si>
  <si>
    <t>BL3328483</t>
  </si>
  <si>
    <t>Amentum Government Services Holdings LLC Floating Rate Due 01/31/2028</t>
  </si>
  <si>
    <t>BL3559905</t>
  </si>
  <si>
    <t>Graham Packaging Company Inc. Floating Rate Due 08/4/2027</t>
  </si>
  <si>
    <t>BL2758458</t>
  </si>
  <si>
    <t>VetCor Professional Practices LLC Floating Rate Due 07/2/2025</t>
  </si>
  <si>
    <t>BL2410282</t>
  </si>
  <si>
    <t>Endo International plc Floating Rate Due 04/29/2024</t>
  </si>
  <si>
    <t>BL3219328</t>
  </si>
  <si>
    <t>Blackstone Mortgage Trust Inc. Floating Rate Due 04/23/2026</t>
  </si>
  <si>
    <t>BL2855932</t>
  </si>
  <si>
    <t>Cambium Learning Group Inc. Floating Rate Due 12/18/2025</t>
  </si>
  <si>
    <t>BL2354746</t>
  </si>
  <si>
    <t>Seattle SpinCo Inc. Floating Rate Due 06/21/2024</t>
  </si>
  <si>
    <t>BL3559855</t>
  </si>
  <si>
    <t>Uber Technologies Inc. Floating Rate Due 04/4/2025</t>
  </si>
  <si>
    <t>BL3184019</t>
  </si>
  <si>
    <t>Motion Finco LLC Floating Rate Due 11/04/2026</t>
  </si>
  <si>
    <t>BL2829671</t>
  </si>
  <si>
    <t>ADMI Corporation Floating Rate Due 04/30/2025</t>
  </si>
  <si>
    <t>BL3548072</t>
  </si>
  <si>
    <t>Altium Packaging LLC Floating Rate Due 02/3/2028</t>
  </si>
  <si>
    <t>BL3102185</t>
  </si>
  <si>
    <t>BL3563238</t>
  </si>
  <si>
    <t>Leslie's Poolmart Inc. Floating Rate Due 03/8/2028</t>
  </si>
  <si>
    <t>BL3547868</t>
  </si>
  <si>
    <t>Asurion LLC Floating Rate Due 01/29/2028</t>
  </si>
  <si>
    <t>BL3575604</t>
  </si>
  <si>
    <t>Orion Advisor Solutions Inc. Floating Rate Due 09/24/2027</t>
  </si>
  <si>
    <t>BL3567742</t>
  </si>
  <si>
    <t>FCG Acquisitions Inc. Floating Rate Due 03/17/2028</t>
  </si>
  <si>
    <t>BL3556950</t>
  </si>
  <si>
    <t>BL3556554</t>
  </si>
  <si>
    <t>Onex TSG Intermediate Corporation Floating Rate Due 02/23/2028</t>
  </si>
  <si>
    <t>LX193328</t>
  </si>
  <si>
    <t>Endo Luxembourg Finance Company Floating Rate Due 03/10/2028</t>
  </si>
  <si>
    <t>BL3549401</t>
  </si>
  <si>
    <t>BL3571389</t>
  </si>
  <si>
    <t>Granite Acquisition Inc. Floating Rate Due 03/17/2028</t>
  </si>
  <si>
    <t>BL3283324</t>
  </si>
  <si>
    <t>Focus Financial Partners LLC Floating Rate Due 07/3/2024</t>
  </si>
  <si>
    <t>BL3541341</t>
  </si>
  <si>
    <t>INEOS US Petrochem LLC Floating Rate Due 01/21/2026</t>
  </si>
  <si>
    <t>BL3560150</t>
  </si>
  <si>
    <t>Petco Health &amp; Wellness Company Inc. Floating Rate Due 02/25/2028</t>
  </si>
  <si>
    <t>LX192832</t>
  </si>
  <si>
    <t>Verscend Holding Corporation Floating Rate Due 02/12/2029</t>
  </si>
  <si>
    <t>BL3546670</t>
  </si>
  <si>
    <t>Foundation Building Materials Inc. Floating Rate Due 01/29/2028</t>
  </si>
  <si>
    <t>BL2404863</t>
  </si>
  <si>
    <t>MA FinanceCo LLC Floating Rate Due 06/21/2024</t>
  </si>
  <si>
    <t>BL3572502</t>
  </si>
  <si>
    <t>IGT Holding IV A.B. Floating Rate Due 03/23/2028</t>
  </si>
  <si>
    <t>BL3184035</t>
  </si>
  <si>
    <t>LX192545</t>
  </si>
  <si>
    <t>Foundation Building Materials Inc. Floating Rate Due 02/03/2028</t>
  </si>
  <si>
    <t>BL3556968</t>
  </si>
  <si>
    <t>BL3567759</t>
  </si>
  <si>
    <t>BL3560424</t>
  </si>
  <si>
    <t>TierPoint LLC Floating Rate Due 05/1/2026</t>
  </si>
  <si>
    <t>BL3561323</t>
  </si>
  <si>
    <t>Horizon Therapeutics USA Inc. Floating Rate Due 02/26/2028</t>
  </si>
  <si>
    <t>BL3566090</t>
  </si>
  <si>
    <t>Playtika Holding Corporation Floating Rate Due 03/5/2028</t>
  </si>
  <si>
    <t>Floating Rate Loans</t>
  </si>
  <si>
    <t xml:space="preserve">U.S. Aggregate </t>
  </si>
  <si>
    <t>U.S. Treasury</t>
  </si>
  <si>
    <t>Rising</t>
  </si>
  <si>
    <t>Flat</t>
  </si>
  <si>
    <t>Falling</t>
  </si>
  <si>
    <t>Exposure Select</t>
  </si>
  <si>
    <t>PortfolioName</t>
  </si>
  <si>
    <t>Segment</t>
  </si>
  <si>
    <t>Catalyst Floating Rate Income Fund</t>
  </si>
  <si>
    <t>Null</t>
  </si>
  <si>
    <t>B1</t>
  </si>
  <si>
    <t>B2</t>
  </si>
  <si>
    <t>B3</t>
  </si>
  <si>
    <t>Ba1</t>
  </si>
  <si>
    <t>Ba2</t>
  </si>
  <si>
    <t>Ba3</t>
  </si>
  <si>
    <t>Baa1</t>
  </si>
  <si>
    <t>Baa3</t>
  </si>
  <si>
    <t>Caa1</t>
  </si>
  <si>
    <t>Caa2</t>
  </si>
  <si>
    <t>Wr</t>
  </si>
  <si>
    <t>Total without cash</t>
  </si>
  <si>
    <t>Grand Total</t>
  </si>
  <si>
    <t>Scaled to 100%</t>
  </si>
  <si>
    <t>Scaled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</si>
</sst>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10409]#,##0.00;\(#,##0.00\);0.00"/>
    <numFmt numFmtId="167" formatCode="[$-10409]#,##0.000;\-#,##0.000"/>
    <numFmt numFmtId="168" formatCode="[$-10409]#,##0.000;\(#,##0.000\);0.000"/>
    <numFmt numFmtId="169" formatCode="0.0000%"/>
    <numFmt numFmtId="170" formatCode="&quot;$&quot;#,##0.00"/>
    <numFmt numFmtId="171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Geogrotesque Rg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0" fontId="16" fillId="0" borderId="0"/>
    <xf numFmtId="0" fontId="30" fillId="0" borderId="0" applyNumberFormat="0" applyFill="0" applyBorder="0" applyAlignment="0" applyProtection="0"/>
    <xf numFmtId="0" fontId="32" fillId="0" borderId="0"/>
  </cellStyleXfs>
  <cellXfs count="131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1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0" fontId="12" fillId="6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vertical="center"/>
    </xf>
    <xf numFmtId="0" fontId="20" fillId="0" borderId="9" xfId="0" applyFont="1" applyBorder="1" applyAlignment="1">
      <alignment vertical="center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6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15" fillId="0" borderId="3" xfId="0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3" fontId="23" fillId="0" borderId="3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43" fontId="15" fillId="0" borderId="17" xfId="0" applyNumberFormat="1" applyFont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0" fillId="0" borderId="0" xfId="8"/>
    <xf numFmtId="10" fontId="19" fillId="0" borderId="14" xfId="2" applyNumberFormat="1" applyFont="1" applyBorder="1" applyAlignment="1">
      <alignment horizontal="center" vertical="center"/>
    </xf>
    <xf numFmtId="2" fontId="19" fillId="0" borderId="14" xfId="2" applyNumberFormat="1" applyFont="1" applyBorder="1" applyAlignment="1">
      <alignment horizontal="center" vertical="center"/>
    </xf>
    <xf numFmtId="10" fontId="31" fillId="0" borderId="0" xfId="2" applyNumberFormat="1" applyFont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165" fontId="0" fillId="0" borderId="0" xfId="2" applyNumberFormat="1" applyFont="1"/>
    <xf numFmtId="14" fontId="15" fillId="0" borderId="0" xfId="0" applyNumberFormat="1" applyFont="1" applyAlignment="1">
      <alignment horizontal="center" vertical="center"/>
    </xf>
    <xf numFmtId="43" fontId="23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3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31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2" fillId="0" borderId="0" xfId="0" applyFont="1"/>
    <xf numFmtId="165" fontId="2" fillId="0" borderId="0" xfId="2" applyNumberFormat="1" applyFont="1"/>
    <xf numFmtId="0" fontId="7" fillId="0" borderId="20" xfId="0" applyFont="1" applyBorder="1" applyAlignment="1">
      <alignment horizontal="center" vertical="center" readingOrder="1"/>
    </xf>
    <xf numFmtId="0" fontId="27" fillId="0" borderId="15" xfId="0" applyFont="1" applyBorder="1" applyAlignment="1" applyProtection="1">
      <alignment horizontal="center" readingOrder="1"/>
      <protection locked="0"/>
    </xf>
    <xf numFmtId="0" fontId="27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 readingOrder="1"/>
      <protection locked="0"/>
    </xf>
    <xf numFmtId="168" fontId="28" fillId="0" borderId="0" xfId="0" applyNumberFormat="1" applyFont="1" applyAlignment="1" applyProtection="1">
      <alignment horizontal="right" vertical="top" readingOrder="1"/>
      <protection locked="0"/>
    </xf>
    <xf numFmtId="167" fontId="28" fillId="0" borderId="0" xfId="0" applyNumberFormat="1" applyFont="1" applyAlignment="1" applyProtection="1">
      <alignment horizontal="right" vertical="top" readingOrder="1"/>
      <protection locked="0"/>
    </xf>
    <xf numFmtId="166" fontId="28" fillId="0" borderId="0" xfId="0" applyNumberFormat="1" applyFont="1" applyAlignment="1" applyProtection="1">
      <alignment horizontal="right" vertical="top" readingOrder="1"/>
      <protection locked="0"/>
    </xf>
    <xf numFmtId="0" fontId="27" fillId="8" borderId="0" xfId="0" applyFont="1" applyFill="1" applyAlignment="1" applyProtection="1">
      <alignment vertical="top" readingOrder="1"/>
      <protection locked="0"/>
    </xf>
    <xf numFmtId="168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8" borderId="0" xfId="0" applyFont="1" applyFill="1" applyAlignment="1" applyProtection="1">
      <alignment vertical="top" readingOrder="1"/>
      <protection locked="0"/>
    </xf>
    <xf numFmtId="166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3" borderId="0" xfId="0" applyFont="1" applyFill="1" applyAlignment="1" applyProtection="1">
      <alignment vertical="top" readingOrder="1"/>
      <protection locked="0"/>
    </xf>
    <xf numFmtId="168" fontId="28" fillId="3" borderId="0" xfId="0" applyNumberFormat="1" applyFont="1" applyFill="1" applyAlignment="1" applyProtection="1">
      <alignment horizontal="right" vertical="top" readingOrder="1"/>
      <protection locked="0"/>
    </xf>
    <xf numFmtId="167" fontId="28" fillId="3" borderId="0" xfId="0" applyNumberFormat="1" applyFont="1" applyFill="1" applyAlignment="1" applyProtection="1">
      <alignment horizontal="right" vertical="top" readingOrder="1"/>
      <protection locked="0"/>
    </xf>
    <xf numFmtId="166" fontId="28" fillId="3" borderId="0" xfId="0" applyNumberFormat="1" applyFont="1" applyFill="1" applyAlignment="1" applyProtection="1">
      <alignment horizontal="right" vertical="top" readingOrder="1"/>
      <protection locked="0"/>
    </xf>
    <xf numFmtId="168" fontId="28" fillId="8" borderId="0" xfId="0" applyNumberFormat="1" applyFont="1" applyFill="1" applyAlignment="1" applyProtection="1">
      <alignment vertical="top" readingOrder="1"/>
      <protection locked="0"/>
    </xf>
    <xf numFmtId="166" fontId="28" fillId="8" borderId="0" xfId="0" applyNumberFormat="1" applyFont="1" applyFill="1" applyAlignment="1" applyProtection="1">
      <alignment vertical="top" readingOrder="1"/>
      <protection locked="0"/>
    </xf>
    <xf numFmtId="0" fontId="27" fillId="0" borderId="0" xfId="0" applyFont="1" applyAlignment="1" applyProtection="1">
      <alignment vertical="top" readingOrder="1"/>
      <protection locked="0"/>
    </xf>
    <xf numFmtId="10" fontId="9" fillId="0" borderId="9" xfId="2" applyNumberFormat="1" applyFont="1" applyBorder="1" applyAlignment="1">
      <alignment horizontal="center" vertical="center" readingOrder="1"/>
    </xf>
    <xf numFmtId="0" fontId="33" fillId="0" borderId="0" xfId="0" applyFont="1" applyAlignment="1">
      <alignment vertical="center"/>
    </xf>
    <xf numFmtId="2" fontId="9" fillId="0" borderId="9" xfId="2" applyNumberFormat="1" applyFont="1" applyBorder="1" applyAlignment="1">
      <alignment horizontal="center" vertical="center" readingOrder="1"/>
    </xf>
    <xf numFmtId="3" fontId="0" fillId="0" borderId="12" xfId="1" applyNumberFormat="1" applyFont="1" applyBorder="1" applyAlignment="1">
      <alignment vertical="center"/>
    </xf>
    <xf numFmtId="3" fontId="31" fillId="0" borderId="12" xfId="1" applyNumberFormat="1" applyFont="1" applyBorder="1" applyAlignment="1">
      <alignment vertical="center"/>
    </xf>
    <xf numFmtId="3" fontId="0" fillId="4" borderId="12" xfId="1" applyNumberFormat="1" applyFont="1" applyFill="1" applyBorder="1" applyAlignment="1">
      <alignment vertical="center"/>
    </xf>
    <xf numFmtId="10" fontId="16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9" fontId="1" fillId="3" borderId="0" xfId="0" applyNumberFormat="1" applyFont="1" applyFill="1" applyAlignment="1">
      <alignment horizontal="center"/>
    </xf>
    <xf numFmtId="0" fontId="12" fillId="0" borderId="0" xfId="0" applyFont="1" applyAlignment="1">
      <alignment vertical="center"/>
    </xf>
    <xf numFmtId="10" fontId="13" fillId="0" borderId="0" xfId="2" applyNumberFormat="1" applyFont="1" applyFill="1" applyAlignment="1">
      <alignment horizontal="center" vertical="center"/>
    </xf>
    <xf numFmtId="10" fontId="9" fillId="3" borderId="9" xfId="2" applyNumberFormat="1" applyFont="1" applyFill="1" applyBorder="1" applyAlignment="1">
      <alignment horizontal="center" vertical="center" readingOrder="1"/>
    </xf>
    <xf numFmtId="10" fontId="0" fillId="0" borderId="0" xfId="0" applyNumberFormat="1"/>
    <xf numFmtId="0" fontId="34" fillId="0" borderId="0" xfId="3" applyFont="1" applyAlignment="1">
      <alignment wrapText="1"/>
    </xf>
    <xf numFmtId="0" fontId="0" fillId="0" borderId="0" xfId="0" applyAlignment="1">
      <alignment horizontal="center" vertical="center"/>
    </xf>
    <xf numFmtId="170" fontId="9" fillId="4" borderId="9" xfId="2" applyNumberFormat="1" applyFont="1" applyFill="1" applyBorder="1" applyAlignment="1">
      <alignment horizontal="center" vertical="center" readingOrder="1"/>
    </xf>
    <xf numFmtId="171" fontId="9" fillId="4" borderId="9" xfId="2" applyNumberFormat="1" applyFont="1" applyFill="1" applyBorder="1" applyAlignment="1">
      <alignment horizontal="center" vertical="center" readingOrder="1"/>
    </xf>
    <xf numFmtId="10" fontId="0" fillId="3" borderId="0" xfId="4" applyNumberFormat="1" applyFont="1" applyFill="1" applyAlignment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9" fontId="0" fillId="0" borderId="0" xfId="0" applyNumberFormat="1"/>
    <xf numFmtId="9" fontId="0" fillId="0" borderId="0" xfId="2" applyFont="1"/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10">
    <cellStyle name="Comma" xfId="1" builtinId="3"/>
    <cellStyle name="Hyperlink" xfId="8" builtinId="8"/>
    <cellStyle name="Normal" xfId="0" builtinId="0"/>
    <cellStyle name="Normal 2" xfId="3" xr:uid="{00000000-0005-0000-0000-000003000000}"/>
    <cellStyle name="Normal 3" xfId="5" xr:uid="{00000000-0005-0000-0000-000004000000}"/>
    <cellStyle name="Normal 4" xfId="7" xr:uid="{00000000-0005-0000-0000-000005000000}"/>
    <cellStyle name="Normal 5" xfId="9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9-47EF-8242-3A2EEAC71C2E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9-47EF-8242-3A2EEAC7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788-813B-ABF4D83E3234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788-813B-ABF4D83E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logBase val="2"/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6AB-ADEE-A6CF325D9E0D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6AB-ADEE-A6CF325D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B-43F9-B4B4-6B1281C75B20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B-43F9-B4B4-6B1281C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logBase val="2"/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[4]Sheet1!$D$4</c:f>
              <c:strCache>
                <c:ptCount val="1"/>
                <c:pt idx="0">
                  <c:v>Floating Rate Loans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[4]Sheet1!$D$5:$D$7</c:f>
              <c:numCache>
                <c:formatCode>General</c:formatCode>
                <c:ptCount val="3"/>
                <c:pt idx="0">
                  <c:v>6.6600000000000006E-2</c:v>
                </c:pt>
                <c:pt idx="1">
                  <c:v>5.8000000000000003E-2</c:v>
                </c:pt>
                <c:pt idx="2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3A0-811F-571369B8BC82}"/>
            </c:ext>
          </c:extLst>
        </c:ser>
        <c:ser>
          <c:idx val="1"/>
          <c:order val="1"/>
          <c:tx>
            <c:strRef>
              <c:f>[4]Sheet1!$E$4</c:f>
              <c:strCache>
                <c:ptCount val="1"/>
                <c:pt idx="0">
                  <c:v>U.S. Aggregate 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[4]Sheet1!$E$5:$E$7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4.8399999999999999E-2</c:v>
                </c:pt>
                <c:pt idx="2">
                  <c:v>9.3700000000000006E-2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6-43A0-811F-571369B8BC82}"/>
            </c:ext>
          </c:extLst>
        </c:ser>
        <c:ser>
          <c:idx val="2"/>
          <c:order val="2"/>
          <c:tx>
            <c:strRef>
              <c:f>[4]Sheet1!$F$4</c:f>
              <c:strCache>
                <c:ptCount val="1"/>
                <c:pt idx="0">
                  <c:v>U.S. Treasury</c:v>
                </c:pt>
              </c:strCache>
            </c:strRef>
          </c:tx>
          <c:spPr>
            <a:solidFill>
              <a:srgbClr val="A7D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[4]Sheet1!$F$5:$F$7</c:f>
              <c:numCache>
                <c:formatCode>General</c:formatCode>
                <c:ptCount val="3"/>
                <c:pt idx="0">
                  <c:v>-1.17E-2</c:v>
                </c:pt>
                <c:pt idx="1">
                  <c:v>3.7400000000000003E-2</c:v>
                </c:pt>
                <c:pt idx="2">
                  <c:v>0.1011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6-43A0-811F-571369B8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1418832"/>
        <c:axId val="-1541432976"/>
      </c:barChart>
      <c:catAx>
        <c:axId val="-15414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432976"/>
        <c:crosses val="autoZero"/>
        <c:auto val="1"/>
        <c:lblAlgn val="ctr"/>
        <c:lblOffset val="100"/>
        <c:noMultiLvlLbl val="0"/>
      </c:catAx>
      <c:valAx>
        <c:axId val="-154143297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4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71437</xdr:colOff>
      <xdr:row>8</xdr:row>
      <xdr:rowOff>166686</xdr:rowOff>
    </xdr:from>
    <xdr:to>
      <xdr:col>28</xdr:col>
      <xdr:colOff>409575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D9CE7-9081-4A6D-987D-B19FB2EFB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28</xdr:row>
      <xdr:rowOff>19050</xdr:rowOff>
    </xdr:from>
    <xdr:to>
      <xdr:col>28</xdr:col>
      <xdr:colOff>404813</xdr:colOff>
      <xdr:row>46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51AB8-65F6-4E3D-B8A4-3BEB6300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</xdr:colOff>
      <xdr:row>8</xdr:row>
      <xdr:rowOff>166686</xdr:rowOff>
    </xdr:from>
    <xdr:to>
      <xdr:col>28</xdr:col>
      <xdr:colOff>409575</xdr:colOff>
      <xdr:row>27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A2C812-5D1F-40AC-9A82-F4D9F2A7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28</xdr:row>
      <xdr:rowOff>19050</xdr:rowOff>
    </xdr:from>
    <xdr:to>
      <xdr:col>28</xdr:col>
      <xdr:colOff>404813</xdr:colOff>
      <xdr:row>46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5F9E9-E2B9-4245-B457-A10250BA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29</xdr:row>
      <xdr:rowOff>15240</xdr:rowOff>
    </xdr:from>
    <xdr:to>
      <xdr:col>16</xdr:col>
      <xdr:colOff>998220</xdr:colOff>
      <xdr:row>43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51673-14A2-403D-954C-1CF41713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" name="Picture 0" descr="d8c900f3fd164be19d461e31d6cc129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" name="Picture 0" descr="39e0dc3cdd3642548549b766606f9dfb">
          <a:extLst>
            <a:ext uri="{FF2B5EF4-FFF2-40B4-BE49-F238E27FC236}">
              <a16:creationId xmlns:a16="http://schemas.microsoft.com/office/drawing/2014/main" id="{99A07CAD-F114-4160-87CE-EDC35D1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" name="Picture 0" descr="f1146ac7b28f42629e671b8adf4c710c">
          <a:extLst>
            <a:ext uri="{FF2B5EF4-FFF2-40B4-BE49-F238E27FC236}">
              <a16:creationId xmlns:a16="http://schemas.microsoft.com/office/drawing/2014/main" id="{92F6CBD8-302E-4859-B4C8-A224B3DE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5" name="Picture 0" descr="2e5ac6b6a763499ea0f92b613365a402">
          <a:extLst>
            <a:ext uri="{FF2B5EF4-FFF2-40B4-BE49-F238E27FC236}">
              <a16:creationId xmlns:a16="http://schemas.microsoft.com/office/drawing/2014/main" id="{8AFEE5C9-BDED-4F96-B962-2FBDEE2A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6" name="Picture 0" descr="917154e375e546278a759ccc2084e8c3">
          <a:extLst>
            <a:ext uri="{FF2B5EF4-FFF2-40B4-BE49-F238E27FC236}">
              <a16:creationId xmlns:a16="http://schemas.microsoft.com/office/drawing/2014/main" id="{CAE51D3C-1CA4-4BDA-8FFB-A037407B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17653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7" name="Picture 0" descr="509e5f0711e5410e9913082d8651c427">
          <a:extLst>
            <a:ext uri="{FF2B5EF4-FFF2-40B4-BE49-F238E27FC236}">
              <a16:creationId xmlns:a16="http://schemas.microsoft.com/office/drawing/2014/main" id="{0E06426D-32BA-4BB8-8420-921DCA7A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8" name="Picture 0" descr="9c8dc854a91a462d9958c0adcef7311f">
          <a:extLst>
            <a:ext uri="{FF2B5EF4-FFF2-40B4-BE49-F238E27FC236}">
              <a16:creationId xmlns:a16="http://schemas.microsoft.com/office/drawing/2014/main" id="{F86D05B6-96CA-4F77-9118-4A5499D1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9" name="Picture 0" descr="d8c900f3fd164be19d461e31d6cc1297">
          <a:extLst>
            <a:ext uri="{FF2B5EF4-FFF2-40B4-BE49-F238E27FC236}">
              <a16:creationId xmlns:a16="http://schemas.microsoft.com/office/drawing/2014/main" id="{3389361F-9476-419F-9B24-E54317AB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0" name="Picture 0" descr="39e0dc3cdd3642548549b766606f9dfb">
          <a:extLst>
            <a:ext uri="{FF2B5EF4-FFF2-40B4-BE49-F238E27FC236}">
              <a16:creationId xmlns:a16="http://schemas.microsoft.com/office/drawing/2014/main" id="{133BA8CA-1432-4F56-AFC4-1763FBF7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1" name="Picture 0" descr="f1146ac7b28f42629e671b8adf4c710c">
          <a:extLst>
            <a:ext uri="{FF2B5EF4-FFF2-40B4-BE49-F238E27FC236}">
              <a16:creationId xmlns:a16="http://schemas.microsoft.com/office/drawing/2014/main" id="{89DDAC5A-449F-4909-B715-355976E4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2" name="Picture 0" descr="2e5ac6b6a763499ea0f92b613365a402">
          <a:extLst>
            <a:ext uri="{FF2B5EF4-FFF2-40B4-BE49-F238E27FC236}">
              <a16:creationId xmlns:a16="http://schemas.microsoft.com/office/drawing/2014/main" id="{DE77F20B-7280-43E3-953B-5B06E306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3" name="Picture 0" descr="917154e375e546278a759ccc2084e8c3">
          <a:extLst>
            <a:ext uri="{FF2B5EF4-FFF2-40B4-BE49-F238E27FC236}">
              <a16:creationId xmlns:a16="http://schemas.microsoft.com/office/drawing/2014/main" id="{D81026C9-6E18-4C2B-9135-DAD1408C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4" name="Picture 0" descr="509e5f0711e5410e9913082d8651c427">
          <a:extLst>
            <a:ext uri="{FF2B5EF4-FFF2-40B4-BE49-F238E27FC236}">
              <a16:creationId xmlns:a16="http://schemas.microsoft.com/office/drawing/2014/main" id="{3E8ED44E-B83E-48C7-815B-CA811A3E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5" name="Picture 0" descr="9c8dc854a91a462d9958c0adcef7311f">
          <a:extLst>
            <a:ext uri="{FF2B5EF4-FFF2-40B4-BE49-F238E27FC236}">
              <a16:creationId xmlns:a16="http://schemas.microsoft.com/office/drawing/2014/main" id="{375E524E-10ED-4ED6-A8AF-27E56A3F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6" name="Picture 0" descr="d8c900f3fd164be19d461e31d6cc1297">
          <a:extLst>
            <a:ext uri="{FF2B5EF4-FFF2-40B4-BE49-F238E27FC236}">
              <a16:creationId xmlns:a16="http://schemas.microsoft.com/office/drawing/2014/main" id="{7C365751-D198-41B7-9E73-4124F0BF7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7" name="Picture 0" descr="39e0dc3cdd3642548549b766606f9dfb">
          <a:extLst>
            <a:ext uri="{FF2B5EF4-FFF2-40B4-BE49-F238E27FC236}">
              <a16:creationId xmlns:a16="http://schemas.microsoft.com/office/drawing/2014/main" id="{9865852F-F6C2-43BC-A39D-ACEBA6632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8" name="Picture 0" descr="f1146ac7b28f42629e671b8adf4c710c">
          <a:extLst>
            <a:ext uri="{FF2B5EF4-FFF2-40B4-BE49-F238E27FC236}">
              <a16:creationId xmlns:a16="http://schemas.microsoft.com/office/drawing/2014/main" id="{AD46BDDE-F24C-4CE4-B224-BCD8D6CF9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9" name="Picture 0" descr="2e5ac6b6a763499ea0f92b613365a402">
          <a:extLst>
            <a:ext uri="{FF2B5EF4-FFF2-40B4-BE49-F238E27FC236}">
              <a16:creationId xmlns:a16="http://schemas.microsoft.com/office/drawing/2014/main" id="{08A3E563-B0B1-466B-8BAC-197100CC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0" name="Picture 0" descr="917154e375e546278a759ccc2084e8c3">
          <a:extLst>
            <a:ext uri="{FF2B5EF4-FFF2-40B4-BE49-F238E27FC236}">
              <a16:creationId xmlns:a16="http://schemas.microsoft.com/office/drawing/2014/main" id="{8D555BA7-6596-4156-B77F-6E9E0B32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1" name="Picture 0" descr="509e5f0711e5410e9913082d8651c427">
          <a:extLst>
            <a:ext uri="{FF2B5EF4-FFF2-40B4-BE49-F238E27FC236}">
              <a16:creationId xmlns:a16="http://schemas.microsoft.com/office/drawing/2014/main" id="{A3C77BA3-D39C-4E8C-94D6-5C23F1FD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2" name="Picture 0" descr="9c8dc854a91a462d9958c0adcef7311f">
          <a:extLst>
            <a:ext uri="{FF2B5EF4-FFF2-40B4-BE49-F238E27FC236}">
              <a16:creationId xmlns:a16="http://schemas.microsoft.com/office/drawing/2014/main" id="{11B12798-1D43-44CE-AA67-A79C9C49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3" name="Picture 0">
          <a:extLst>
            <a:ext uri="{FF2B5EF4-FFF2-40B4-BE49-F238E27FC236}">
              <a16:creationId xmlns:a16="http://schemas.microsoft.com/office/drawing/2014/main" id="{029DE1AA-EF59-4354-9210-D5DE6A40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4" name="Picture 0" descr="d8c900f3fd164be19d461e31d6cc1297">
          <a:extLst>
            <a:ext uri="{FF2B5EF4-FFF2-40B4-BE49-F238E27FC236}">
              <a16:creationId xmlns:a16="http://schemas.microsoft.com/office/drawing/2014/main" id="{A23439E2-2B3E-4A07-B614-C90EE008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5" name="Picture 0" descr="39e0dc3cdd3642548549b766606f9dfb">
          <a:extLst>
            <a:ext uri="{FF2B5EF4-FFF2-40B4-BE49-F238E27FC236}">
              <a16:creationId xmlns:a16="http://schemas.microsoft.com/office/drawing/2014/main" id="{A232EEDD-A5A1-4AE7-B60E-0E83D3A6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6" name="Picture 0" descr="f1146ac7b28f42629e671b8adf4c710c">
          <a:extLst>
            <a:ext uri="{FF2B5EF4-FFF2-40B4-BE49-F238E27FC236}">
              <a16:creationId xmlns:a16="http://schemas.microsoft.com/office/drawing/2014/main" id="{56F02278-82F6-4AE9-81A3-CFD8F45A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7" name="Picture 0" descr="2e5ac6b6a763499ea0f92b613365a402">
          <a:extLst>
            <a:ext uri="{FF2B5EF4-FFF2-40B4-BE49-F238E27FC236}">
              <a16:creationId xmlns:a16="http://schemas.microsoft.com/office/drawing/2014/main" id="{98788559-736F-4FC5-A79B-1F31F510B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8" name="Picture 0" descr="917154e375e546278a759ccc2084e8c3">
          <a:extLst>
            <a:ext uri="{FF2B5EF4-FFF2-40B4-BE49-F238E27FC236}">
              <a16:creationId xmlns:a16="http://schemas.microsoft.com/office/drawing/2014/main" id="{AF3D736D-C5D1-499A-91E2-B3A800C94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9" name="Picture 0" descr="509e5f0711e5410e9913082d8651c427">
          <a:extLst>
            <a:ext uri="{FF2B5EF4-FFF2-40B4-BE49-F238E27FC236}">
              <a16:creationId xmlns:a16="http://schemas.microsoft.com/office/drawing/2014/main" id="{39CEF434-2E8C-4FEB-AFD0-22CA7017F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0" name="Picture 0" descr="9c8dc854a91a462d9958c0adcef7311f">
          <a:extLst>
            <a:ext uri="{FF2B5EF4-FFF2-40B4-BE49-F238E27FC236}">
              <a16:creationId xmlns:a16="http://schemas.microsoft.com/office/drawing/2014/main" id="{EF8C74AC-6028-4299-B146-49C6095E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1" name="Picture 0">
          <a:extLst>
            <a:ext uri="{FF2B5EF4-FFF2-40B4-BE49-F238E27FC236}">
              <a16:creationId xmlns:a16="http://schemas.microsoft.com/office/drawing/2014/main" id="{DB8BE325-DDC5-4315-999C-C771FC23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2" name="Picture 0">
          <a:extLst>
            <a:ext uri="{FF2B5EF4-FFF2-40B4-BE49-F238E27FC236}">
              <a16:creationId xmlns:a16="http://schemas.microsoft.com/office/drawing/2014/main" id="{1EFA338B-438A-48AD-B29D-BBA5187A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3" name="Picture 0" descr="d8c900f3fd164be19d461e31d6cc1297">
          <a:extLst>
            <a:ext uri="{FF2B5EF4-FFF2-40B4-BE49-F238E27FC236}">
              <a16:creationId xmlns:a16="http://schemas.microsoft.com/office/drawing/2014/main" id="{609262AF-C608-4BAD-8A26-9671F590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4" name="Picture 0" descr="39e0dc3cdd3642548549b766606f9dfb">
          <a:extLst>
            <a:ext uri="{FF2B5EF4-FFF2-40B4-BE49-F238E27FC236}">
              <a16:creationId xmlns:a16="http://schemas.microsoft.com/office/drawing/2014/main" id="{F2954B39-96F6-4B65-8D5D-E1B3D6D8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5" name="Picture 0" descr="f1146ac7b28f42629e671b8adf4c710c">
          <a:extLst>
            <a:ext uri="{FF2B5EF4-FFF2-40B4-BE49-F238E27FC236}">
              <a16:creationId xmlns:a16="http://schemas.microsoft.com/office/drawing/2014/main" id="{FCF4F58B-FAFB-493B-9D54-E48A69AFE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6" name="Picture 0" descr="2e5ac6b6a763499ea0f92b613365a402">
          <a:extLst>
            <a:ext uri="{FF2B5EF4-FFF2-40B4-BE49-F238E27FC236}">
              <a16:creationId xmlns:a16="http://schemas.microsoft.com/office/drawing/2014/main" id="{27AB8787-9D58-40FF-9C71-77475378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7" name="Picture 0" descr="917154e375e546278a759ccc2084e8c3">
          <a:extLst>
            <a:ext uri="{FF2B5EF4-FFF2-40B4-BE49-F238E27FC236}">
              <a16:creationId xmlns:a16="http://schemas.microsoft.com/office/drawing/2014/main" id="{0111D875-FB9D-4664-B4BD-7E67C74B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8" name="Picture 0" descr="509e5f0711e5410e9913082d8651c427">
          <a:extLst>
            <a:ext uri="{FF2B5EF4-FFF2-40B4-BE49-F238E27FC236}">
              <a16:creationId xmlns:a16="http://schemas.microsoft.com/office/drawing/2014/main" id="{EEB57C7B-B35D-422D-B259-52AA8920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9" name="Picture 0" descr="9c8dc854a91a462d9958c0adcef7311f">
          <a:extLst>
            <a:ext uri="{FF2B5EF4-FFF2-40B4-BE49-F238E27FC236}">
              <a16:creationId xmlns:a16="http://schemas.microsoft.com/office/drawing/2014/main" id="{D94354C2-8B3C-4D8F-9FC3-CAF45829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0" name="Picture 0">
          <a:extLst>
            <a:ext uri="{FF2B5EF4-FFF2-40B4-BE49-F238E27FC236}">
              <a16:creationId xmlns:a16="http://schemas.microsoft.com/office/drawing/2014/main" id="{DBAB7719-6824-4AF4-AE45-BFEBBB8A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1" name="Picture 0">
          <a:extLst>
            <a:ext uri="{FF2B5EF4-FFF2-40B4-BE49-F238E27FC236}">
              <a16:creationId xmlns:a16="http://schemas.microsoft.com/office/drawing/2014/main" id="{7012847C-002A-4695-B7CD-E1B32A38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2" name="Picture 0">
          <a:extLst>
            <a:ext uri="{FF2B5EF4-FFF2-40B4-BE49-F238E27FC236}">
              <a16:creationId xmlns:a16="http://schemas.microsoft.com/office/drawing/2014/main" id="{5754772E-01A2-422F-A633-2D967721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2326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43" name="Picture 0" descr="d8c900f3fd164be19d461e31d6cc1297">
          <a:extLst>
            <a:ext uri="{FF2B5EF4-FFF2-40B4-BE49-F238E27FC236}">
              <a16:creationId xmlns:a16="http://schemas.microsoft.com/office/drawing/2014/main" id="{8A7F73CC-FCBE-4ECC-98CD-8188D96F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96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44" name="Picture 0" descr="39e0dc3cdd3642548549b766606f9dfb">
          <a:extLst>
            <a:ext uri="{FF2B5EF4-FFF2-40B4-BE49-F238E27FC236}">
              <a16:creationId xmlns:a16="http://schemas.microsoft.com/office/drawing/2014/main" id="{FD0DA231-2314-49AE-A9CC-FF3FBD7F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96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5" name="Picture 0" descr="f1146ac7b28f42629e671b8adf4c710c">
          <a:extLst>
            <a:ext uri="{FF2B5EF4-FFF2-40B4-BE49-F238E27FC236}">
              <a16:creationId xmlns:a16="http://schemas.microsoft.com/office/drawing/2014/main" id="{76CEA2B2-9379-4F5D-A8FD-29992198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6" name="Picture 0" descr="2e5ac6b6a763499ea0f92b613365a402">
          <a:extLst>
            <a:ext uri="{FF2B5EF4-FFF2-40B4-BE49-F238E27FC236}">
              <a16:creationId xmlns:a16="http://schemas.microsoft.com/office/drawing/2014/main" id="{651A0C8D-86F9-434C-9E63-41BD49D2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7" name="Picture 0" descr="917154e375e546278a759ccc2084e8c3">
          <a:extLst>
            <a:ext uri="{FF2B5EF4-FFF2-40B4-BE49-F238E27FC236}">
              <a16:creationId xmlns:a16="http://schemas.microsoft.com/office/drawing/2014/main" id="{3973A6BC-218E-4327-ACC9-1C830813F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8" name="Picture 0" descr="509e5f0711e5410e9913082d8651c427">
          <a:extLst>
            <a:ext uri="{FF2B5EF4-FFF2-40B4-BE49-F238E27FC236}">
              <a16:creationId xmlns:a16="http://schemas.microsoft.com/office/drawing/2014/main" id="{34EB0EF1-6014-41A7-90DA-DD6B583A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9" name="Picture 0" descr="9c8dc854a91a462d9958c0adcef7311f">
          <a:extLst>
            <a:ext uri="{FF2B5EF4-FFF2-40B4-BE49-F238E27FC236}">
              <a16:creationId xmlns:a16="http://schemas.microsoft.com/office/drawing/2014/main" id="{52A9B6BC-7430-4DD9-8889-818291EC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0" name="Picture 0">
          <a:extLst>
            <a:ext uri="{FF2B5EF4-FFF2-40B4-BE49-F238E27FC236}">
              <a16:creationId xmlns:a16="http://schemas.microsoft.com/office/drawing/2014/main" id="{B5B8B1AE-97C2-4098-BB9D-01075382D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1" name="Picture 0">
          <a:extLst>
            <a:ext uri="{FF2B5EF4-FFF2-40B4-BE49-F238E27FC236}">
              <a16:creationId xmlns:a16="http://schemas.microsoft.com/office/drawing/2014/main" id="{D133A3B1-1580-4BC6-9378-A3B70B9A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52" name="Picture 0">
          <a:extLst>
            <a:ext uri="{FF2B5EF4-FFF2-40B4-BE49-F238E27FC236}">
              <a16:creationId xmlns:a16="http://schemas.microsoft.com/office/drawing/2014/main" id="{7E491D2C-2887-4038-AF59-78FDE374B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669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3" name="Picture 0">
          <a:extLst>
            <a:ext uri="{FF2B5EF4-FFF2-40B4-BE49-F238E27FC236}">
              <a16:creationId xmlns:a16="http://schemas.microsoft.com/office/drawing/2014/main" id="{96227B40-9D36-4696-9510-A55DD399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FR\CFR%20Fact%20Sheet%20Backup-2021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AppData\Local\Microsoft\Windows\INetCache\Content.Outlook\25UR9LQY\Floating%20Rate%20lo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R Fact Sheet Backup"/>
      <sheetName val="CFR Portfolio"/>
      <sheetName val="CFR"/>
      <sheetName val="LSTA DATA"/>
      <sheetName val="CFR_EXPORT_GrowthOf10k"/>
    </sheetNames>
    <sheetDataSet>
      <sheetData sheetId="0">
        <row r="1">
          <cell r="B1" t="str">
            <v>CFRIX</v>
          </cell>
          <cell r="D1" t="str">
            <v xml:space="preserve">S&amp;P LSTA Lvg. Loan 100 </v>
          </cell>
        </row>
        <row r="2">
          <cell r="A2">
            <v>41274</v>
          </cell>
          <cell r="B2">
            <v>10000</v>
          </cell>
          <cell r="D2">
            <v>10000</v>
          </cell>
        </row>
        <row r="3">
          <cell r="A3">
            <v>41305</v>
          </cell>
          <cell r="B3">
            <v>10238</v>
          </cell>
          <cell r="D3">
            <v>10121.060393017593</v>
          </cell>
        </row>
        <row r="4">
          <cell r="A4">
            <v>41333</v>
          </cell>
          <cell r="B4">
            <v>10245</v>
          </cell>
          <cell r="D4">
            <v>10130.205654057638</v>
          </cell>
        </row>
        <row r="5">
          <cell r="A5">
            <v>41364</v>
          </cell>
          <cell r="B5">
            <v>10380</v>
          </cell>
          <cell r="D5">
            <v>10215.370897493054</v>
          </cell>
        </row>
        <row r="6">
          <cell r="A6">
            <v>41394</v>
          </cell>
          <cell r="B6">
            <v>10455</v>
          </cell>
          <cell r="D6">
            <v>10272.871726282336</v>
          </cell>
          <cell r="H6">
            <v>3.2319771050482171E-3</v>
          </cell>
        </row>
        <row r="7">
          <cell r="A7">
            <v>41425</v>
          </cell>
          <cell r="B7">
            <v>10432</v>
          </cell>
          <cell r="D7">
            <v>10285.046355041897</v>
          </cell>
          <cell r="H7">
            <v>1.0890263144432231</v>
          </cell>
        </row>
        <row r="8">
          <cell r="A8">
            <v>41455</v>
          </cell>
          <cell r="B8">
            <v>10371</v>
          </cell>
          <cell r="D8">
            <v>10195.76574413846</v>
          </cell>
          <cell r="H8">
            <v>0.83826826085681294</v>
          </cell>
        </row>
        <row r="9">
          <cell r="A9">
            <v>41486</v>
          </cell>
          <cell r="B9">
            <v>10523</v>
          </cell>
          <cell r="D9">
            <v>10320.312767927571</v>
          </cell>
        </row>
        <row r="10">
          <cell r="A10">
            <v>41517</v>
          </cell>
          <cell r="B10">
            <v>10536</v>
          </cell>
          <cell r="D10">
            <v>10298.535615075965</v>
          </cell>
        </row>
        <row r="11">
          <cell r="A11">
            <v>41547</v>
          </cell>
          <cell r="B11">
            <v>10613</v>
          </cell>
          <cell r="D11">
            <v>10312.710769688034</v>
          </cell>
        </row>
        <row r="12">
          <cell r="A12">
            <v>41578</v>
          </cell>
          <cell r="B12">
            <v>10761</v>
          </cell>
          <cell r="D12">
            <v>10401.134012368968</v>
          </cell>
        </row>
        <row r="13">
          <cell r="A13">
            <v>41608</v>
          </cell>
          <cell r="B13">
            <v>10826</v>
          </cell>
          <cell r="D13">
            <v>10457.948946580245</v>
          </cell>
        </row>
        <row r="14">
          <cell r="A14">
            <v>41639</v>
          </cell>
          <cell r="B14">
            <v>10904</v>
          </cell>
          <cell r="D14">
            <v>10502.474936268964</v>
          </cell>
        </row>
        <row r="15">
          <cell r="A15">
            <v>41670</v>
          </cell>
          <cell r="B15">
            <v>10982</v>
          </cell>
          <cell r="D15">
            <v>10567.23481600878</v>
          </cell>
        </row>
        <row r="16">
          <cell r="A16">
            <v>41698</v>
          </cell>
          <cell r="B16">
            <v>11064</v>
          </cell>
          <cell r="D16">
            <v>10572.664814751308</v>
          </cell>
        </row>
        <row r="17">
          <cell r="A17">
            <v>41729</v>
          </cell>
          <cell r="B17">
            <v>11097</v>
          </cell>
          <cell r="D17">
            <v>10608.274174925982</v>
          </cell>
        </row>
        <row r="18">
          <cell r="A18">
            <v>41759</v>
          </cell>
          <cell r="B18">
            <v>11111</v>
          </cell>
          <cell r="D18">
            <v>10622.335013775051</v>
          </cell>
        </row>
        <row r="19">
          <cell r="A19">
            <v>41790</v>
          </cell>
          <cell r="B19">
            <v>11195</v>
          </cell>
          <cell r="D19">
            <v>10703.156258216448</v>
          </cell>
        </row>
        <row r="20">
          <cell r="A20">
            <v>41820</v>
          </cell>
          <cell r="B20">
            <v>11279</v>
          </cell>
          <cell r="D20">
            <v>10762.428981332239</v>
          </cell>
        </row>
        <row r="21">
          <cell r="A21">
            <v>41851</v>
          </cell>
          <cell r="B21">
            <v>11247</v>
          </cell>
          <cell r="D21">
            <v>10735.050356093605</v>
          </cell>
        </row>
        <row r="22">
          <cell r="A22">
            <v>41882</v>
          </cell>
          <cell r="B22">
            <v>11289</v>
          </cell>
          <cell r="D22">
            <v>10760.371297598227</v>
          </cell>
        </row>
        <row r="23">
          <cell r="A23">
            <v>41912</v>
          </cell>
          <cell r="B23">
            <v>11166</v>
          </cell>
          <cell r="D23">
            <v>10656.572584793719</v>
          </cell>
        </row>
        <row r="24">
          <cell r="A24">
            <v>41943</v>
          </cell>
          <cell r="B24">
            <v>11171</v>
          </cell>
          <cell r="D24">
            <v>10721.561096059537</v>
          </cell>
        </row>
        <row r="25">
          <cell r="A25">
            <v>41973</v>
          </cell>
          <cell r="B25">
            <v>11167</v>
          </cell>
          <cell r="D25">
            <v>10760.314139716726</v>
          </cell>
        </row>
        <row r="26">
          <cell r="A26">
            <v>42004</v>
          </cell>
          <cell r="B26">
            <v>10972</v>
          </cell>
          <cell r="D26">
            <v>10606.616596362474</v>
          </cell>
        </row>
        <row r="27">
          <cell r="A27">
            <v>42035</v>
          </cell>
          <cell r="B27">
            <v>10969</v>
          </cell>
          <cell r="D27">
            <v>10628.107959806579</v>
          </cell>
        </row>
        <row r="28">
          <cell r="A28">
            <v>42063</v>
          </cell>
          <cell r="B28">
            <v>11180</v>
          </cell>
          <cell r="D28">
            <v>10782.091292568331</v>
          </cell>
        </row>
        <row r="29">
          <cell r="A29">
            <v>42094</v>
          </cell>
          <cell r="B29">
            <v>11207</v>
          </cell>
          <cell r="D29">
            <v>10802.496656263931</v>
          </cell>
        </row>
        <row r="30">
          <cell r="A30">
            <v>42124</v>
          </cell>
          <cell r="B30">
            <v>11316</v>
          </cell>
          <cell r="D30">
            <v>10881.145901208316</v>
          </cell>
        </row>
        <row r="31">
          <cell r="A31">
            <v>42155</v>
          </cell>
          <cell r="B31">
            <v>11369</v>
          </cell>
          <cell r="D31">
            <v>10886.918847239844</v>
          </cell>
        </row>
        <row r="32">
          <cell r="A32">
            <v>42185</v>
          </cell>
          <cell r="B32">
            <v>11309</v>
          </cell>
          <cell r="D32">
            <v>10792.951290053383</v>
          </cell>
        </row>
        <row r="33">
          <cell r="A33">
            <v>42216</v>
          </cell>
          <cell r="B33">
            <v>11317</v>
          </cell>
          <cell r="D33">
            <v>10754.426877922193</v>
          </cell>
        </row>
        <row r="34">
          <cell r="A34">
            <v>42247</v>
          </cell>
          <cell r="B34">
            <v>11243</v>
          </cell>
          <cell r="D34">
            <v>10654.857848348704</v>
          </cell>
        </row>
        <row r="35">
          <cell r="A35">
            <v>42277</v>
          </cell>
          <cell r="B35">
            <v>11044</v>
          </cell>
          <cell r="D35">
            <v>10551.916503766699</v>
          </cell>
        </row>
        <row r="36">
          <cell r="A36">
            <v>42308</v>
          </cell>
          <cell r="B36">
            <v>11021</v>
          </cell>
          <cell r="D36">
            <v>10552.945345633705</v>
          </cell>
        </row>
        <row r="37">
          <cell r="A37">
            <v>42338</v>
          </cell>
          <cell r="B37">
            <v>10786</v>
          </cell>
          <cell r="D37">
            <v>10442.573476456664</v>
          </cell>
        </row>
        <row r="38">
          <cell r="A38">
            <v>42369</v>
          </cell>
          <cell r="B38">
            <v>10418</v>
          </cell>
          <cell r="D38">
            <v>10314.425506133037</v>
          </cell>
        </row>
        <row r="39">
          <cell r="A39">
            <v>42400</v>
          </cell>
          <cell r="B39">
            <v>10178</v>
          </cell>
          <cell r="D39">
            <v>10270.185305851821</v>
          </cell>
        </row>
        <row r="40">
          <cell r="A40">
            <v>42429</v>
          </cell>
          <cell r="B40">
            <v>9959</v>
          </cell>
          <cell r="D40">
            <v>10248.293837237214</v>
          </cell>
        </row>
        <row r="41">
          <cell r="A41">
            <v>42460</v>
          </cell>
          <cell r="B41">
            <v>10236</v>
          </cell>
          <cell r="D41">
            <v>10571.293025595296</v>
          </cell>
        </row>
        <row r="42">
          <cell r="A42">
            <v>42490</v>
          </cell>
          <cell r="B42">
            <v>10543</v>
          </cell>
          <cell r="D42">
            <v>10818.729494610006</v>
          </cell>
        </row>
        <row r="43">
          <cell r="A43">
            <v>42521</v>
          </cell>
          <cell r="B43">
            <v>10824</v>
          </cell>
          <cell r="D43">
            <v>10884.289584690829</v>
          </cell>
        </row>
        <row r="44">
          <cell r="A44">
            <v>42551</v>
          </cell>
          <cell r="B44">
            <v>10720</v>
          </cell>
          <cell r="D44">
            <v>10867.485167529747</v>
          </cell>
        </row>
        <row r="45">
          <cell r="A45">
            <v>42582</v>
          </cell>
          <cell r="B45">
            <v>10943</v>
          </cell>
          <cell r="D45">
            <v>11045.817757810621</v>
          </cell>
        </row>
        <row r="46">
          <cell r="A46">
            <v>42613</v>
          </cell>
          <cell r="B46">
            <v>11121</v>
          </cell>
          <cell r="D46">
            <v>11123.552476651001</v>
          </cell>
        </row>
        <row r="47">
          <cell r="A47">
            <v>42643</v>
          </cell>
          <cell r="B47">
            <v>11172</v>
          </cell>
          <cell r="D47">
            <v>11190.027092835826</v>
          </cell>
        </row>
        <row r="48">
          <cell r="A48">
            <v>42674</v>
          </cell>
          <cell r="B48">
            <v>11174</v>
          </cell>
          <cell r="D48">
            <v>11270.734021514221</v>
          </cell>
        </row>
        <row r="49">
          <cell r="A49">
            <v>42704</v>
          </cell>
          <cell r="B49">
            <v>11241</v>
          </cell>
          <cell r="D49">
            <v>11291.139385209823</v>
          </cell>
        </row>
        <row r="50">
          <cell r="A50">
            <v>42735</v>
          </cell>
          <cell r="B50">
            <v>11448</v>
          </cell>
          <cell r="D50">
            <v>11436.949140917039</v>
          </cell>
        </row>
        <row r="51">
          <cell r="A51">
            <v>42766</v>
          </cell>
          <cell r="B51">
            <v>11555</v>
          </cell>
          <cell r="D51">
            <v>11483.418498576764</v>
          </cell>
        </row>
        <row r="52">
          <cell r="A52">
            <v>42794</v>
          </cell>
          <cell r="B52">
            <v>11645</v>
          </cell>
          <cell r="D52">
            <v>11533.088697600509</v>
          </cell>
        </row>
        <row r="53">
          <cell r="A53">
            <v>42825</v>
          </cell>
          <cell r="B53">
            <v>11658</v>
          </cell>
          <cell r="D53">
            <v>11526.515541227976</v>
          </cell>
        </row>
        <row r="54">
          <cell r="A54">
            <v>42855</v>
          </cell>
          <cell r="B54">
            <v>11680</v>
          </cell>
          <cell r="D54">
            <v>11573.613635584208</v>
          </cell>
        </row>
        <row r="55">
          <cell r="A55">
            <v>42886</v>
          </cell>
          <cell r="B55">
            <v>11726</v>
          </cell>
          <cell r="D55">
            <v>11624.827097408461</v>
          </cell>
        </row>
        <row r="56">
          <cell r="A56">
            <v>42916</v>
          </cell>
          <cell r="B56">
            <v>11664</v>
          </cell>
          <cell r="D56">
            <v>11599.391840140835</v>
          </cell>
        </row>
        <row r="57">
          <cell r="A57">
            <v>42947</v>
          </cell>
          <cell r="B57">
            <v>11827</v>
          </cell>
          <cell r="D57">
            <v>11688.729608925774</v>
          </cell>
        </row>
        <row r="58">
          <cell r="A58">
            <v>42978</v>
          </cell>
          <cell r="B58">
            <v>11813</v>
          </cell>
          <cell r="D58">
            <v>11664.208877762154</v>
          </cell>
        </row>
        <row r="59">
          <cell r="A59">
            <v>43008</v>
          </cell>
          <cell r="B59">
            <v>11890</v>
          </cell>
          <cell r="D59">
            <v>11703.590658115847</v>
          </cell>
        </row>
        <row r="60">
          <cell r="A60">
            <v>43039</v>
          </cell>
          <cell r="B60">
            <v>11925</v>
          </cell>
          <cell r="D60">
            <v>11769.265063959669</v>
          </cell>
        </row>
        <row r="61">
          <cell r="A61">
            <v>43069</v>
          </cell>
          <cell r="B61">
            <v>12247</v>
          </cell>
          <cell r="D61">
            <v>11777.895904066214</v>
          </cell>
        </row>
        <row r="62">
          <cell r="A62">
            <v>43100</v>
          </cell>
          <cell r="B62">
            <v>12276</v>
          </cell>
          <cell r="D62">
            <v>11815.334316448896</v>
          </cell>
        </row>
        <row r="63">
          <cell r="A63">
            <v>43131</v>
          </cell>
          <cell r="B63">
            <v>12496</v>
          </cell>
          <cell r="D63">
            <v>11942.33912914252</v>
          </cell>
        </row>
        <row r="64">
          <cell r="A64">
            <v>43159</v>
          </cell>
          <cell r="B64">
            <v>12475</v>
          </cell>
          <cell r="D64">
            <v>11949.369548567054</v>
          </cell>
        </row>
        <row r="65">
          <cell r="A65">
            <v>43190</v>
          </cell>
          <cell r="B65">
            <v>12540</v>
          </cell>
          <cell r="D65">
            <v>11981.320804325709</v>
          </cell>
        </row>
        <row r="66">
          <cell r="A66">
            <v>43220</v>
          </cell>
          <cell r="B66">
            <v>12545</v>
          </cell>
          <cell r="D66">
            <v>12029.847845719449</v>
          </cell>
        </row>
        <row r="67">
          <cell r="A67">
            <v>43251</v>
          </cell>
          <cell r="B67">
            <v>12582</v>
          </cell>
          <cell r="D67">
            <v>12030.64805606045</v>
          </cell>
        </row>
        <row r="68">
          <cell r="A68">
            <v>43281</v>
          </cell>
          <cell r="B68">
            <v>12573</v>
          </cell>
          <cell r="D68">
            <v>12032.13416097946</v>
          </cell>
        </row>
        <row r="69">
          <cell r="A69">
            <v>43312</v>
          </cell>
          <cell r="B69">
            <v>12658</v>
          </cell>
          <cell r="D69">
            <v>12138.619294214479</v>
          </cell>
        </row>
        <row r="70">
          <cell r="A70">
            <v>43343</v>
          </cell>
          <cell r="B70">
            <v>12688</v>
          </cell>
          <cell r="D70">
            <v>12199.435280130778</v>
          </cell>
        </row>
        <row r="71">
          <cell r="A71">
            <v>43373</v>
          </cell>
          <cell r="B71">
            <v>12751</v>
          </cell>
          <cell r="D71">
            <v>12284.371892040193</v>
          </cell>
        </row>
        <row r="72">
          <cell r="A72">
            <v>43404</v>
          </cell>
          <cell r="B72">
            <v>12750</v>
          </cell>
          <cell r="D72">
            <v>12259.965476639574</v>
          </cell>
        </row>
        <row r="73">
          <cell r="A73">
            <v>43434</v>
          </cell>
          <cell r="B73">
            <v>12661</v>
          </cell>
          <cell r="D73">
            <v>12125.358665706417</v>
          </cell>
        </row>
        <row r="74">
          <cell r="A74">
            <v>43465</v>
          </cell>
          <cell r="B74">
            <v>12363</v>
          </cell>
          <cell r="D74">
            <v>11742.400859654541</v>
          </cell>
        </row>
        <row r="75">
          <cell r="A75">
            <v>43496</v>
          </cell>
          <cell r="B75">
            <v>12712</v>
          </cell>
          <cell r="D75">
            <v>12159.939184014085</v>
          </cell>
        </row>
        <row r="76">
          <cell r="A76">
            <v>43524</v>
          </cell>
          <cell r="B76">
            <v>12926</v>
          </cell>
          <cell r="D76">
            <v>12403.889022257283</v>
          </cell>
        </row>
        <row r="77">
          <cell r="A77">
            <v>43555</v>
          </cell>
          <cell r="B77">
            <v>12904</v>
          </cell>
          <cell r="D77">
            <v>12344.616299141489</v>
          </cell>
        </row>
        <row r="78">
          <cell r="A78">
            <v>43585</v>
          </cell>
          <cell r="B78">
            <v>13140</v>
          </cell>
          <cell r="D78">
            <v>12602.341186826254</v>
          </cell>
        </row>
        <row r="79">
          <cell r="A79">
            <v>43616</v>
          </cell>
          <cell r="B79">
            <v>13074</v>
          </cell>
          <cell r="D79">
            <v>12517.976153731843</v>
          </cell>
        </row>
        <row r="80">
          <cell r="A80">
            <v>43646</v>
          </cell>
          <cell r="B80">
            <v>13138</v>
          </cell>
          <cell r="D80">
            <v>12540.267727516952</v>
          </cell>
        </row>
        <row r="81">
          <cell r="A81">
            <v>43677</v>
          </cell>
          <cell r="B81">
            <v>13260</v>
          </cell>
          <cell r="D81">
            <v>12670.873486745093</v>
          </cell>
        </row>
        <row r="82">
          <cell r="A82">
            <v>43708</v>
          </cell>
          <cell r="B82">
            <v>13223</v>
          </cell>
          <cell r="D82">
            <v>12620.974656195349</v>
          </cell>
        </row>
        <row r="83">
          <cell r="A83">
            <v>43738</v>
          </cell>
          <cell r="B83">
            <v>13310</v>
          </cell>
          <cell r="D83">
            <v>12706.825794208769</v>
          </cell>
        </row>
        <row r="84">
          <cell r="A84">
            <v>43769</v>
          </cell>
          <cell r="B84">
            <v>13263</v>
          </cell>
          <cell r="D84">
            <v>12681.676326348645</v>
          </cell>
        </row>
        <row r="85">
          <cell r="A85">
            <v>43799</v>
          </cell>
          <cell r="B85">
            <v>13365</v>
          </cell>
          <cell r="D85">
            <v>12776.901356928111</v>
          </cell>
        </row>
        <row r="86">
          <cell r="A86">
            <v>43830</v>
          </cell>
          <cell r="B86">
            <v>13602</v>
          </cell>
          <cell r="D86">
            <v>12993.01530688067</v>
          </cell>
        </row>
        <row r="87">
          <cell r="A87">
            <v>43861</v>
          </cell>
          <cell r="B87">
            <v>13684</v>
          </cell>
          <cell r="D87">
            <v>13021.594247630812</v>
          </cell>
        </row>
        <row r="88">
          <cell r="A88">
            <v>43890</v>
          </cell>
          <cell r="B88">
            <v>13500</v>
          </cell>
          <cell r="D88">
            <v>12768.842095636575</v>
          </cell>
        </row>
        <row r="89">
          <cell r="A89">
            <v>43921</v>
          </cell>
          <cell r="B89">
            <v>12104</v>
          </cell>
          <cell r="D89">
            <v>11709.306446265882</v>
          </cell>
        </row>
        <row r="90">
          <cell r="A90">
            <v>43951</v>
          </cell>
          <cell r="B90">
            <v>12540</v>
          </cell>
          <cell r="D90">
            <v>12092.149936554759</v>
          </cell>
        </row>
        <row r="91">
          <cell r="A91">
            <v>43982</v>
          </cell>
          <cell r="B91">
            <v>13000</v>
          </cell>
          <cell r="D91">
            <v>12506.54457743179</v>
          </cell>
        </row>
        <row r="92">
          <cell r="A92">
            <v>44012</v>
          </cell>
          <cell r="B92">
            <v>13165</v>
          </cell>
          <cell r="D92">
            <v>12481.966688386668</v>
          </cell>
        </row>
        <row r="93">
          <cell r="A93">
            <v>44043</v>
          </cell>
          <cell r="B93">
            <v>13370</v>
          </cell>
          <cell r="D93">
            <v>12756.095888062013</v>
          </cell>
        </row>
        <row r="94">
          <cell r="A94">
            <v>44074</v>
          </cell>
          <cell r="B94">
            <v>13541</v>
          </cell>
          <cell r="D94">
            <v>12922.768270516828</v>
          </cell>
        </row>
        <row r="95">
          <cell r="A95">
            <v>44104</v>
          </cell>
          <cell r="B95">
            <v>13584</v>
          </cell>
          <cell r="D95">
            <v>12923.797112383836</v>
          </cell>
        </row>
        <row r="96">
          <cell r="A96">
            <v>44135</v>
          </cell>
          <cell r="B96">
            <v>13590</v>
          </cell>
          <cell r="D96">
            <v>12875.898807686601</v>
          </cell>
        </row>
        <row r="97">
          <cell r="A97">
            <v>44165</v>
          </cell>
          <cell r="B97">
            <v>13853</v>
          </cell>
          <cell r="D97">
            <v>13220.617991014791</v>
          </cell>
        </row>
        <row r="98">
          <cell r="A98">
            <v>44196</v>
          </cell>
          <cell r="B98">
            <v>14045</v>
          </cell>
          <cell r="D98">
            <v>13361.569326794479</v>
          </cell>
        </row>
        <row r="99">
          <cell r="A99">
            <v>44227</v>
          </cell>
          <cell r="B99">
            <v>14162</v>
          </cell>
          <cell r="D99">
            <v>13495.604558912639</v>
          </cell>
        </row>
        <row r="100">
          <cell r="A100">
            <v>44255</v>
          </cell>
          <cell r="B100">
            <v>14227</v>
          </cell>
          <cell r="D100">
            <v>13539.959074956856</v>
          </cell>
        </row>
        <row r="101">
          <cell r="A101">
            <v>44286</v>
          </cell>
          <cell r="B101">
            <v>14214</v>
          </cell>
          <cell r="D101">
            <v>13498.462452987655</v>
          </cell>
        </row>
      </sheetData>
      <sheetData sheetId="1"/>
      <sheetData sheetId="2"/>
      <sheetData sheetId="3">
        <row r="6">
          <cell r="C6">
            <v>1.2106039301759353E-2</v>
          </cell>
        </row>
        <row r="7">
          <cell r="C7">
            <v>9.0358724134809165E-4</v>
          </cell>
        </row>
        <row r="8">
          <cell r="C8">
            <v>8.4070596731966596E-3</v>
          </cell>
        </row>
        <row r="9">
          <cell r="C9">
            <v>5.6288537505175817E-3</v>
          </cell>
        </row>
        <row r="10">
          <cell r="C10">
            <v>1.1851241876614793E-3</v>
          </cell>
        </row>
        <row r="11">
          <cell r="C11">
            <v>-8.6806230931250061E-3</v>
          </cell>
        </row>
        <row r="12">
          <cell r="C12">
            <v>1.2215563491218218E-2</v>
          </cell>
        </row>
        <row r="13">
          <cell r="C13">
            <v>-2.1101252783038982E-3</v>
          </cell>
        </row>
        <row r="14">
          <cell r="C14">
            <v>1.3764242938887339E-3</v>
          </cell>
        </row>
        <row r="15">
          <cell r="C15">
            <v>8.5741998060135938E-3</v>
          </cell>
        </row>
        <row r="16">
          <cell r="C16">
            <v>5.4623788275118823E-3</v>
          </cell>
        </row>
        <row r="17">
          <cell r="C17">
            <v>4.257621634620623E-3</v>
          </cell>
        </row>
        <row r="18">
          <cell r="C18">
            <v>6.1661541810660303E-3</v>
          </cell>
        </row>
        <row r="19">
          <cell r="C19">
            <v>5.1385237832524133E-4</v>
          </cell>
        </row>
        <row r="20">
          <cell r="C20">
            <v>3.3680591221421086E-3</v>
          </cell>
        </row>
        <row r="21">
          <cell r="C21">
            <v>1.3254596004224073E-3</v>
          </cell>
        </row>
        <row r="22">
          <cell r="C22">
            <v>7.6086137686852684E-3</v>
          </cell>
        </row>
        <row r="23">
          <cell r="C23">
            <v>5.5378732857693791E-3</v>
          </cell>
        </row>
        <row r="24">
          <cell r="C24">
            <v>-2.5439076333161337E-3</v>
          </cell>
        </row>
        <row r="25">
          <cell r="C25">
            <v>2.3587166025960116E-3</v>
          </cell>
        </row>
        <row r="26">
          <cell r="C26">
            <v>-9.6463876509239599E-3</v>
          </cell>
        </row>
        <row r="27">
          <cell r="C27">
            <v>6.0984440117783922E-3</v>
          </cell>
        </row>
        <row r="28">
          <cell r="C28">
            <v>3.6144963695101673E-3</v>
          </cell>
        </row>
        <row r="29">
          <cell r="C29">
            <v>-1.4283741288458218E-2</v>
          </cell>
        </row>
        <row r="30">
          <cell r="C30">
            <v>2.0262223347902175E-3</v>
          </cell>
        </row>
        <row r="31">
          <cell r="C31">
            <v>1.4488310933995718E-2</v>
          </cell>
        </row>
        <row r="32">
          <cell r="C32">
            <v>1.892523736064522E-3</v>
          </cell>
        </row>
        <row r="33">
          <cell r="C33">
            <v>7.2806544123094064E-3</v>
          </cell>
        </row>
        <row r="34">
          <cell r="C34">
            <v>5.3054577927191815E-4</v>
          </cell>
        </row>
        <row r="35">
          <cell r="C35">
            <v>-8.6312352011592708E-3</v>
          </cell>
        </row>
        <row r="36">
          <cell r="C36">
            <v>-3.5694047991018385E-3</v>
          </cell>
        </row>
        <row r="37">
          <cell r="C37">
            <v>-9.2584226666596603E-3</v>
          </cell>
        </row>
        <row r="38">
          <cell r="C38">
            <v>-9.6614470176116241E-3</v>
          </cell>
        </row>
        <row r="39">
          <cell r="C39">
            <v>9.7502843833030539E-5</v>
          </cell>
        </row>
        <row r="40">
          <cell r="C40">
            <v>-1.0458868643975938E-2</v>
          </cell>
        </row>
        <row r="41">
          <cell r="C41">
            <v>-1.227168481146379E-2</v>
          </cell>
        </row>
        <row r="42">
          <cell r="C42">
            <v>-4.2891579618187237E-3</v>
          </cell>
        </row>
        <row r="43">
          <cell r="C43">
            <v>-2.1315553675680388E-3</v>
          </cell>
        </row>
        <row r="44">
          <cell r="C44">
            <v>3.1517362156856077E-2</v>
          </cell>
        </row>
        <row r="45">
          <cell r="C45">
            <v>2.3406452589632698E-2</v>
          </cell>
        </row>
        <row r="46">
          <cell r="C46">
            <v>6.0598696097804439E-3</v>
          </cell>
        </row>
        <row r="47">
          <cell r="C47">
            <v>-1.5439149271366803E-3</v>
          </cell>
        </row>
        <row r="48">
          <cell r="C48">
            <v>1.6409738548684771E-2</v>
          </cell>
        </row>
        <row r="49">
          <cell r="C49">
            <v>7.0374797543091283E-3</v>
          </cell>
        </row>
        <row r="50">
          <cell r="C50">
            <v>5.9760239657573599E-3</v>
          </cell>
        </row>
        <row r="51">
          <cell r="C51">
            <v>7.2123979690867923E-3</v>
          </cell>
        </row>
        <row r="52">
          <cell r="C52">
            <v>1.8104733601778111E-3</v>
          </cell>
        </row>
        <row r="53">
          <cell r="C53">
            <v>1.2913644117989564E-2</v>
          </cell>
        </row>
        <row r="54">
          <cell r="C54">
            <v>4.063090347536491E-3</v>
          </cell>
        </row>
        <row r="55">
          <cell r="C55">
            <v>4.3253843818285009E-3</v>
          </cell>
        </row>
        <row r="56">
          <cell r="C56">
            <v>-5.6993894219337093E-4</v>
          </cell>
        </row>
        <row r="57">
          <cell r="C57">
            <v>4.0860652282792564E-3</v>
          </cell>
        </row>
        <row r="58">
          <cell r="C58">
            <v>4.4250191372201542E-3</v>
          </cell>
        </row>
        <row r="59">
          <cell r="C59">
            <v>-2.1880116628397728E-3</v>
          </cell>
        </row>
        <row r="60">
          <cell r="C60">
            <v>7.7019355856033922E-3</v>
          </cell>
        </row>
        <row r="61">
          <cell r="C61">
            <v>-2.0978097692408992E-3</v>
          </cell>
        </row>
        <row r="62">
          <cell r="C62">
            <v>3.3762924486695489E-3</v>
          </cell>
        </row>
        <row r="63">
          <cell r="C63">
            <v>5.6114749534819097E-3</v>
          </cell>
        </row>
        <row r="64">
          <cell r="C64">
            <v>7.3333721856383427E-4</v>
          </cell>
        </row>
        <row r="65">
          <cell r="C65">
            <v>3.1787012457595853E-3</v>
          </cell>
        </row>
        <row r="66">
          <cell r="C66">
            <v>1.0749151000899904E-2</v>
          </cell>
        </row>
        <row r="67">
          <cell r="C67">
            <v>5.8869701726838031E-4</v>
          </cell>
        </row>
        <row r="68">
          <cell r="C68">
            <v>2.673886319172869E-3</v>
          </cell>
        </row>
        <row r="69">
          <cell r="C69">
            <v>4.050224694444271E-3</v>
          </cell>
        </row>
        <row r="70">
          <cell r="C70">
            <v>6.6518741655308133E-5</v>
          </cell>
        </row>
        <row r="71">
          <cell r="C71">
            <v>1.2352658909842162E-4</v>
          </cell>
        </row>
        <row r="72">
          <cell r="C72">
            <v>8.8500619931877189E-3</v>
          </cell>
        </row>
        <row r="73">
          <cell r="C73">
            <v>5.0101238404671733E-3</v>
          </cell>
        </row>
        <row r="74">
          <cell r="C74">
            <v>6.9623396459794762E-3</v>
          </cell>
        </row>
        <row r="75">
          <cell r="C75">
            <v>-1.9867857807556177E-3</v>
          </cell>
        </row>
        <row r="76">
          <cell r="C76">
            <v>-1.0979379280442569E-2</v>
          </cell>
        </row>
        <row r="77">
          <cell r="C77">
            <v>-3.1583214699865136E-2</v>
          </cell>
        </row>
        <row r="78">
          <cell r="C78">
            <v>3.5558173268820603E-2</v>
          </cell>
        </row>
        <row r="79">
          <cell r="C79">
            <v>2.0061764664407455E-2</v>
          </cell>
        </row>
        <row r="80">
          <cell r="C80">
            <v>-4.7785596121857621E-3</v>
          </cell>
        </row>
        <row r="81">
          <cell r="C81">
            <v>2.0877513033976447E-2</v>
          </cell>
        </row>
        <row r="82">
          <cell r="C82">
            <v>-6.6943936720743613E-3</v>
          </cell>
        </row>
        <row r="83">
          <cell r="C83">
            <v>1.7807649983789808E-3</v>
          </cell>
        </row>
        <row r="84">
          <cell r="C84">
            <v>1.0414909957747964E-2</v>
          </cell>
        </row>
        <row r="85">
          <cell r="C85">
            <v>-3.9380734565729325E-3</v>
          </cell>
        </row>
        <row r="86">
          <cell r="C86">
            <v>6.8022589658935928E-3</v>
          </cell>
        </row>
        <row r="87">
          <cell r="C87">
            <v>-1.9792093058823568E-3</v>
          </cell>
        </row>
        <row r="88">
          <cell r="C88">
            <v>7.508867765503302E-3</v>
          </cell>
        </row>
        <row r="89">
          <cell r="C89">
            <v>1.6914425799755772E-2</v>
          </cell>
        </row>
        <row r="90">
          <cell r="C90">
            <v>2.199561847280096E-3</v>
          </cell>
        </row>
        <row r="91">
          <cell r="C91">
            <v>-1.941023097384742E-2</v>
          </cell>
        </row>
        <row r="92">
          <cell r="C92">
            <v>-8.2978209099536238E-2</v>
          </cell>
        </row>
        <row r="93">
          <cell r="C93">
            <v>3.2695658965434804E-2</v>
          </cell>
        </row>
        <row r="94">
          <cell r="C94">
            <v>3.4269723998733292E-2</v>
          </cell>
        </row>
        <row r="95">
          <cell r="C95">
            <v>-1.9652022101670497E-3</v>
          </cell>
        </row>
        <row r="96">
          <cell r="C96">
            <v>2.1962019809778521E-2</v>
          </cell>
        </row>
        <row r="97">
          <cell r="C97">
            <v>1.3066096705246499E-2</v>
          </cell>
        </row>
        <row r="98">
          <cell r="C98">
            <v>7.9614665021487951E-5</v>
          </cell>
        </row>
        <row r="99">
          <cell r="C99">
            <v>-3.7062098917769459E-3</v>
          </cell>
        </row>
        <row r="100">
          <cell r="C100">
            <v>2.6772436509240105E-2</v>
          </cell>
        </row>
        <row r="101">
          <cell r="C101">
            <v>1.0661478599221619E-2</v>
          </cell>
        </row>
        <row r="102">
          <cell r="C102">
            <v>1.0031398920288037E-2</v>
          </cell>
        </row>
        <row r="103">
          <cell r="C103">
            <v>3.2865897819245316E-3</v>
          </cell>
        </row>
        <row r="104">
          <cell r="C104">
            <v>-3.0647523924908215E-3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 t="str">
            <v>Floating Rate Loans</v>
          </cell>
          <cell r="E4" t="str">
            <v xml:space="preserve">U.S. Aggregate </v>
          </cell>
          <cell r="F4" t="str">
            <v>U.S. Treasury</v>
          </cell>
        </row>
        <row r="5">
          <cell r="C5" t="str">
            <v>Rising</v>
          </cell>
          <cell r="D5">
            <v>6.6600000000000006E-2</v>
          </cell>
          <cell r="E5">
            <v>1.1999999999999999E-3</v>
          </cell>
          <cell r="F5">
            <v>-1.17E-2</v>
          </cell>
        </row>
        <row r="6">
          <cell r="C6" t="str">
            <v>Flat</v>
          </cell>
          <cell r="D6">
            <v>5.8000000000000003E-2</v>
          </cell>
          <cell r="E6">
            <v>4.8399999999999999E-2</v>
          </cell>
          <cell r="F6">
            <v>3.7400000000000003E-2</v>
          </cell>
        </row>
        <row r="7">
          <cell r="C7" t="str">
            <v>Falling</v>
          </cell>
          <cell r="D7">
            <v>4.1500000000000002E-2</v>
          </cell>
          <cell r="E7">
            <v>9.3700000000000006E-2</v>
          </cell>
          <cell r="F7">
            <v>0.1011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s.spindices.com/indices/fixed-income/sp-lsta-us-leveraged-loan-100-inde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24"/>
  <sheetViews>
    <sheetView zoomScaleNormal="100" workbookViewId="0">
      <selection activeCell="E17" sqref="E17"/>
    </sheetView>
  </sheetViews>
  <sheetFormatPr defaultColWidth="9.140625" defaultRowHeight="15" outlineLevelRow="1"/>
  <cols>
    <col min="1" max="1" width="10.28515625" style="7" bestFit="1" customWidth="1"/>
    <col min="2" max="2" width="10.5703125" style="57" bestFit="1" customWidth="1"/>
    <col min="3" max="3" width="8.7109375" style="102" bestFit="1" customWidth="1"/>
    <col min="4" max="4" width="11.7109375" style="61" customWidth="1"/>
    <col min="5" max="5" width="9.85546875" style="102" bestFit="1" customWidth="1"/>
    <col min="6" max="6" width="9.140625" style="6"/>
    <col min="7" max="7" width="19" style="6" bestFit="1" customWidth="1"/>
    <col min="8" max="8" width="11.7109375" style="6" customWidth="1"/>
    <col min="9" max="11" width="12.42578125" style="102" customWidth="1"/>
    <col min="12" max="12" width="13" style="102" bestFit="1" customWidth="1"/>
    <col min="13" max="13" width="4.28515625" style="6" customWidth="1"/>
    <col min="14" max="14" width="9.28515625" style="6" bestFit="1" customWidth="1"/>
    <col min="15" max="15" width="9.7109375" style="6" bestFit="1" customWidth="1"/>
    <col min="16" max="16" width="10.5703125" style="6" bestFit="1" customWidth="1"/>
    <col min="17" max="17" width="19.7109375" style="102" bestFit="1" customWidth="1"/>
    <col min="18" max="16384" width="9.140625" style="6"/>
  </cols>
  <sheetData>
    <row r="1" spans="1:17" ht="32.25" customHeight="1">
      <c r="A1" s="5" t="s">
        <v>0</v>
      </c>
      <c r="B1" s="56" t="s">
        <v>47</v>
      </c>
      <c r="C1" s="15" t="s">
        <v>1</v>
      </c>
      <c r="D1" s="58" t="s">
        <v>35</v>
      </c>
      <c r="E1" s="16" t="s">
        <v>1</v>
      </c>
      <c r="G1" s="4" t="s">
        <v>2</v>
      </c>
      <c r="H1" s="3">
        <v>44286</v>
      </c>
      <c r="N1" s="116" t="s">
        <v>15</v>
      </c>
      <c r="O1" s="117"/>
      <c r="P1" s="118"/>
    </row>
    <row r="2" spans="1:17">
      <c r="A2" s="7">
        <v>41274</v>
      </c>
      <c r="B2" s="89">
        <v>10000</v>
      </c>
      <c r="C2" s="8"/>
      <c r="D2" s="59">
        <v>10000</v>
      </c>
      <c r="E2" s="8"/>
      <c r="G2" s="9" t="s">
        <v>3</v>
      </c>
      <c r="H2" s="96">
        <v>1.7699999999999999E-4</v>
      </c>
      <c r="I2" s="110"/>
      <c r="J2" s="111"/>
      <c r="K2" s="111"/>
      <c r="L2" s="111"/>
      <c r="N2" s="119" t="s">
        <v>19</v>
      </c>
      <c r="O2" s="120"/>
      <c r="P2" s="121"/>
    </row>
    <row r="3" spans="1:17">
      <c r="A3" s="7">
        <f>EOMONTH(A2,1)</f>
        <v>41305</v>
      </c>
      <c r="B3" s="89">
        <v>10238</v>
      </c>
      <c r="C3" s="8">
        <f t="shared" ref="C3:C66" si="0">(B3-B2)/B2</f>
        <v>2.3800000000000002E-2</v>
      </c>
      <c r="D3" s="59">
        <f>D2*(1+E3)</f>
        <v>10121.060393017593</v>
      </c>
      <c r="E3" s="8">
        <f>'[3]LSTA DATA'!C6</f>
        <v>1.2106039301759353E-2</v>
      </c>
      <c r="G3" s="10" t="s">
        <v>4</v>
      </c>
      <c r="H3" s="11">
        <f>(COUNTA(C3:C307))+I3</f>
        <v>99</v>
      </c>
      <c r="I3" s="24">
        <v>0</v>
      </c>
      <c r="J3" s="12" t="s">
        <v>14</v>
      </c>
      <c r="K3" s="12"/>
      <c r="N3" s="122" t="s">
        <v>16</v>
      </c>
      <c r="O3" s="123"/>
      <c r="P3" s="124"/>
    </row>
    <row r="4" spans="1:17" ht="15.75" thickBot="1">
      <c r="A4" s="7">
        <f t="shared" ref="A4:A67" si="1">EOMONTH(A3,1)</f>
        <v>41333</v>
      </c>
      <c r="B4" s="89">
        <v>10245</v>
      </c>
      <c r="C4" s="8">
        <f t="shared" si="0"/>
        <v>6.8372729048642308E-4</v>
      </c>
      <c r="D4" s="59">
        <f t="shared" ref="D4:D67" si="2">D3*(1+E4)</f>
        <v>10130.205654057638</v>
      </c>
      <c r="E4" s="8">
        <f>'[3]LSTA DATA'!C7</f>
        <v>9.0358724134809165E-4</v>
      </c>
      <c r="N4" s="125" t="s">
        <v>17</v>
      </c>
      <c r="O4" s="126"/>
      <c r="P4" s="127"/>
    </row>
    <row r="5" spans="1:17">
      <c r="A5" s="7">
        <f t="shared" si="1"/>
        <v>41364</v>
      </c>
      <c r="B5" s="89">
        <v>10380</v>
      </c>
      <c r="C5" s="8">
        <f t="shared" si="0"/>
        <v>1.3177159590043924E-2</v>
      </c>
      <c r="D5" s="59">
        <f t="shared" si="2"/>
        <v>10215.370897493054</v>
      </c>
      <c r="E5" s="8">
        <f>'[3]LSTA DATA'!C8</f>
        <v>8.4070596731966596E-3</v>
      </c>
      <c r="G5" s="10"/>
      <c r="H5" s="35" t="str">
        <f>B1</f>
        <v>CFRIX</v>
      </c>
      <c r="I5" s="36"/>
      <c r="L5" s="6"/>
    </row>
    <row r="6" spans="1:17">
      <c r="A6" s="7">
        <f t="shared" si="1"/>
        <v>41394</v>
      </c>
      <c r="B6" s="89">
        <v>10455</v>
      </c>
      <c r="C6" s="8">
        <f t="shared" si="0"/>
        <v>7.2254335260115606E-3</v>
      </c>
      <c r="D6" s="59">
        <f t="shared" si="2"/>
        <v>10272.871726282336</v>
      </c>
      <c r="E6" s="8">
        <f>'[3]LSTA DATA'!C9</f>
        <v>5.6288537505175817E-3</v>
      </c>
      <c r="G6" s="40" t="s">
        <v>20</v>
      </c>
      <c r="H6" s="49">
        <f>((P27-H2)-H7*(Q27-H2))</f>
        <v>3.2319771050482171E-3</v>
      </c>
      <c r="I6" s="43"/>
      <c r="L6" s="6"/>
    </row>
    <row r="7" spans="1:17">
      <c r="A7" s="7">
        <f t="shared" si="1"/>
        <v>41425</v>
      </c>
      <c r="B7" s="89">
        <v>10432</v>
      </c>
      <c r="C7" s="8">
        <f t="shared" si="0"/>
        <v>-2.1999043519846965E-3</v>
      </c>
      <c r="D7" s="59">
        <f t="shared" si="2"/>
        <v>10285.046355041897</v>
      </c>
      <c r="E7" s="8">
        <f>'[3]LSTA DATA'!C10</f>
        <v>1.1851241876614793E-3</v>
      </c>
      <c r="G7" s="40" t="s">
        <v>21</v>
      </c>
      <c r="H7" s="50">
        <f>COVAR(C3:C101,E3:E101)/VAR(E3:E101)</f>
        <v>1.0890263144432231</v>
      </c>
      <c r="I7" s="43"/>
      <c r="L7" s="6"/>
    </row>
    <row r="8" spans="1:17">
      <c r="A8" s="7">
        <f t="shared" si="1"/>
        <v>41455</v>
      </c>
      <c r="B8" s="89">
        <v>10371</v>
      </c>
      <c r="C8" s="8">
        <f t="shared" si="0"/>
        <v>-5.8473926380368099E-3</v>
      </c>
      <c r="D8" s="59">
        <f t="shared" si="2"/>
        <v>10195.76574413846</v>
      </c>
      <c r="E8" s="8">
        <f>'[3]LSTA DATA'!C11</f>
        <v>-8.6806230931250061E-3</v>
      </c>
      <c r="G8" s="40" t="s">
        <v>111</v>
      </c>
      <c r="H8" s="50">
        <f>RSQ(C3:C101,E3:E101)</f>
        <v>0.83826826085681294</v>
      </c>
      <c r="I8" s="43"/>
      <c r="L8" s="6"/>
    </row>
    <row r="9" spans="1:17" ht="15.75" thickBot="1">
      <c r="A9" s="7">
        <f t="shared" si="1"/>
        <v>41486</v>
      </c>
      <c r="B9" s="89">
        <v>10523</v>
      </c>
      <c r="C9" s="8">
        <f t="shared" si="0"/>
        <v>1.4656253013209912E-2</v>
      </c>
      <c r="D9" s="59">
        <f t="shared" si="2"/>
        <v>10320.312767927571</v>
      </c>
      <c r="E9" s="8">
        <f>'[3]LSTA DATA'!C12</f>
        <v>1.2215563491218218E-2</v>
      </c>
      <c r="I9" s="43"/>
    </row>
    <row r="10" spans="1:17">
      <c r="A10" s="7">
        <f t="shared" si="1"/>
        <v>41517</v>
      </c>
      <c r="B10" s="89">
        <v>10536</v>
      </c>
      <c r="C10" s="8">
        <f t="shared" si="0"/>
        <v>1.2353891475814882E-3</v>
      </c>
      <c r="D10" s="59">
        <f t="shared" si="2"/>
        <v>10298.535615075965</v>
      </c>
      <c r="E10" s="8">
        <f>'[3]LSTA DATA'!C13</f>
        <v>-2.1101252783038982E-3</v>
      </c>
      <c r="G10" s="1" t="s">
        <v>8</v>
      </c>
      <c r="H10" s="13" t="str">
        <f>N11</f>
        <v>1YR</v>
      </c>
      <c r="I10" s="13" t="str">
        <f>N12</f>
        <v>2YR</v>
      </c>
      <c r="J10" s="13" t="str">
        <f>N13</f>
        <v>3YR</v>
      </c>
      <c r="K10" s="13" t="str">
        <f>N14</f>
        <v>5YR</v>
      </c>
      <c r="L10" s="13" t="str">
        <f>N27</f>
        <v>Ann. Inception</v>
      </c>
      <c r="N10" s="17"/>
      <c r="O10" s="18"/>
      <c r="P10" s="39" t="str">
        <f>B1</f>
        <v>CFRIX</v>
      </c>
      <c r="Q10" s="41" t="str">
        <f>D1</f>
        <v xml:space="preserve">S&amp;P LSTA Lvg. Loan 100 </v>
      </c>
    </row>
    <row r="11" spans="1:17">
      <c r="A11" s="7">
        <f t="shared" si="1"/>
        <v>41547</v>
      </c>
      <c r="B11" s="89">
        <v>10613</v>
      </c>
      <c r="C11" s="8">
        <f t="shared" si="0"/>
        <v>7.3082763857251331E-3</v>
      </c>
      <c r="D11" s="59">
        <f t="shared" si="2"/>
        <v>10312.710769688034</v>
      </c>
      <c r="E11" s="8">
        <f>'[3]LSTA DATA'!C14</f>
        <v>1.3764242938887339E-3</v>
      </c>
      <c r="G11" s="2" t="s">
        <v>36</v>
      </c>
      <c r="H11" s="26">
        <f>H18*100</f>
        <v>17.440000000000001</v>
      </c>
      <c r="I11" s="26">
        <f t="shared" ref="I11:L15" si="3">I18*100</f>
        <v>4.9532709764430249</v>
      </c>
      <c r="J11" s="26">
        <f t="shared" si="3"/>
        <v>4.265250636071527</v>
      </c>
      <c r="K11" s="26">
        <f t="shared" si="3"/>
        <v>6.7867100671423319</v>
      </c>
      <c r="L11" s="26">
        <f t="shared" si="3"/>
        <v>4.3600000000000003</v>
      </c>
      <c r="N11" s="19" t="s">
        <v>12</v>
      </c>
      <c r="O11" s="14">
        <f>EOMONTH($H$1,-12)</f>
        <v>43921</v>
      </c>
      <c r="P11" s="61">
        <f t="shared" ref="P11:P16" si="4">SUMIF($A$2:$A$314,$O11,$B$2:$B$314)</f>
        <v>12104</v>
      </c>
      <c r="Q11" s="62">
        <f t="shared" ref="Q11:Q16" si="5">SUMIF($A$2:$A$314,$O11,$D$2:$D$314)</f>
        <v>11709.306446265882</v>
      </c>
    </row>
    <row r="12" spans="1:17">
      <c r="A12" s="7">
        <f t="shared" si="1"/>
        <v>41578</v>
      </c>
      <c r="B12" s="89">
        <v>10761</v>
      </c>
      <c r="C12" s="8">
        <f t="shared" si="0"/>
        <v>1.3945161594271177E-2</v>
      </c>
      <c r="D12" s="59">
        <f t="shared" si="2"/>
        <v>10401.134012368968</v>
      </c>
      <c r="E12" s="8">
        <f>'[3]LSTA DATA'!C15</f>
        <v>8.5741998060135938E-3</v>
      </c>
      <c r="G12" s="2" t="s">
        <v>9</v>
      </c>
      <c r="H12" s="26">
        <f t="shared" ref="H12:L15" si="6">H19*100</f>
        <v>17.16</v>
      </c>
      <c r="I12" s="26">
        <f t="shared" si="6"/>
        <v>4.6899999999999995</v>
      </c>
      <c r="J12" s="26">
        <f t="shared" si="6"/>
        <v>4.04</v>
      </c>
      <c r="K12" s="26">
        <f t="shared" si="3"/>
        <v>6.5</v>
      </c>
      <c r="L12" s="26">
        <f t="shared" si="6"/>
        <v>4.09</v>
      </c>
      <c r="N12" s="19" t="s">
        <v>22</v>
      </c>
      <c r="O12" s="14">
        <f>EOMONTH($H$1,-24)</f>
        <v>43555</v>
      </c>
      <c r="P12" s="61">
        <f t="shared" si="4"/>
        <v>12904</v>
      </c>
      <c r="Q12" s="62">
        <f t="shared" si="5"/>
        <v>12344.616299141489</v>
      </c>
    </row>
    <row r="13" spans="1:17">
      <c r="A13" s="7">
        <f t="shared" si="1"/>
        <v>41608</v>
      </c>
      <c r="B13" s="89">
        <v>10826</v>
      </c>
      <c r="C13" s="8">
        <f t="shared" si="0"/>
        <v>6.0403308242728375E-3</v>
      </c>
      <c r="D13" s="59">
        <f t="shared" si="2"/>
        <v>10457.948946580245</v>
      </c>
      <c r="E13" s="8">
        <f>'[3]LSTA DATA'!C16</f>
        <v>5.4623788275118823E-3</v>
      </c>
      <c r="G13" s="2" t="s">
        <v>10</v>
      </c>
      <c r="H13" s="26">
        <f t="shared" si="6"/>
        <v>16.36</v>
      </c>
      <c r="I13" s="26">
        <f t="shared" si="6"/>
        <v>3.92</v>
      </c>
      <c r="J13" s="26">
        <f t="shared" si="6"/>
        <v>3.2800000000000002</v>
      </c>
      <c r="K13" s="26">
        <f t="shared" si="3"/>
        <v>5.71</v>
      </c>
      <c r="L13" s="26">
        <f t="shared" si="6"/>
        <v>3.3000000000000003</v>
      </c>
      <c r="N13" s="19" t="s">
        <v>33</v>
      </c>
      <c r="O13" s="14">
        <f>EOMONTH($H$1,-36)</f>
        <v>43190</v>
      </c>
      <c r="P13" s="61">
        <f t="shared" si="4"/>
        <v>12540</v>
      </c>
      <c r="Q13" s="62">
        <f t="shared" si="5"/>
        <v>11981.320804325709</v>
      </c>
    </row>
    <row r="14" spans="1:17">
      <c r="A14" s="7">
        <f t="shared" si="1"/>
        <v>41639</v>
      </c>
      <c r="B14" s="89">
        <v>10904</v>
      </c>
      <c r="C14" s="8">
        <f t="shared" si="0"/>
        <v>7.2048771476076112E-3</v>
      </c>
      <c r="D14" s="59">
        <f t="shared" si="2"/>
        <v>10502.474936268964</v>
      </c>
      <c r="E14" s="8">
        <f>'[3]LSTA DATA'!C17</f>
        <v>4.257621634620623E-3</v>
      </c>
      <c r="G14" s="2" t="s">
        <v>11</v>
      </c>
      <c r="H14" s="26">
        <f t="shared" si="6"/>
        <v>11.62</v>
      </c>
      <c r="I14" s="26">
        <f t="shared" si="6"/>
        <v>2.15</v>
      </c>
      <c r="J14" s="26">
        <f t="shared" si="6"/>
        <v>2.3800000000000003</v>
      </c>
      <c r="K14" s="26">
        <f t="shared" si="3"/>
        <v>5.48</v>
      </c>
      <c r="L14" s="26">
        <f t="shared" si="6"/>
        <v>3.47</v>
      </c>
      <c r="N14" s="19" t="s">
        <v>48</v>
      </c>
      <c r="O14" s="14">
        <f>EOMONTH($H$1,-60)</f>
        <v>42460</v>
      </c>
      <c r="P14" s="61">
        <f t="shared" si="4"/>
        <v>10236</v>
      </c>
      <c r="Q14" s="62">
        <f t="shared" si="5"/>
        <v>10571.293025595296</v>
      </c>
    </row>
    <row r="15" spans="1:17">
      <c r="A15" s="7">
        <f t="shared" si="1"/>
        <v>41670</v>
      </c>
      <c r="B15" s="89">
        <v>10982</v>
      </c>
      <c r="C15" s="8">
        <f t="shared" si="0"/>
        <v>7.1533382245047685E-3</v>
      </c>
      <c r="D15" s="59">
        <f t="shared" si="2"/>
        <v>10567.23481600878</v>
      </c>
      <c r="E15" s="8">
        <f>'[3]LSTA DATA'!C18</f>
        <v>6.1661541810660303E-3</v>
      </c>
      <c r="G15" s="33" t="str">
        <f>Q10</f>
        <v xml:space="preserve">S&amp;P LSTA Lvg. Loan 100 </v>
      </c>
      <c r="H15" s="27">
        <f>H22*100</f>
        <v>15.279777798388199</v>
      </c>
      <c r="I15" s="27">
        <f t="shared" si="6"/>
        <v>4.5690960227645405</v>
      </c>
      <c r="J15" s="27">
        <f t="shared" si="6"/>
        <v>4.0542608876970698</v>
      </c>
      <c r="K15" s="27">
        <f t="shared" si="3"/>
        <v>5.0101402047056487</v>
      </c>
      <c r="L15" s="27">
        <f t="shared" si="6"/>
        <v>3.7031710977210031</v>
      </c>
      <c r="N15" s="19" t="s">
        <v>5</v>
      </c>
      <c r="O15" s="14">
        <f>A2</f>
        <v>41274</v>
      </c>
      <c r="P15" s="61">
        <f t="shared" si="4"/>
        <v>10000</v>
      </c>
      <c r="Q15" s="62">
        <f t="shared" si="5"/>
        <v>10000</v>
      </c>
    </row>
    <row r="16" spans="1:17" ht="15.75" thickBot="1">
      <c r="A16" s="7">
        <f t="shared" si="1"/>
        <v>41698</v>
      </c>
      <c r="B16" s="89">
        <v>11064</v>
      </c>
      <c r="C16" s="8">
        <f t="shared" si="0"/>
        <v>7.4667637953014024E-3</v>
      </c>
      <c r="D16" s="59">
        <f t="shared" si="2"/>
        <v>10572.664814751308</v>
      </c>
      <c r="E16" s="8">
        <f>'[3]LSTA DATA'!C19</f>
        <v>5.1385237832524133E-4</v>
      </c>
      <c r="N16" s="20" t="s">
        <v>6</v>
      </c>
      <c r="O16" s="21">
        <f>H1</f>
        <v>44286</v>
      </c>
      <c r="P16" s="63">
        <f t="shared" si="4"/>
        <v>14214</v>
      </c>
      <c r="Q16" s="64">
        <f t="shared" si="5"/>
        <v>13498.462452987655</v>
      </c>
    </row>
    <row r="17" spans="1:17" ht="15.75" thickBot="1">
      <c r="A17" s="7">
        <f t="shared" si="1"/>
        <v>41729</v>
      </c>
      <c r="B17" s="89">
        <v>11097</v>
      </c>
      <c r="C17" s="8">
        <f t="shared" si="0"/>
        <v>2.9826464208242949E-3</v>
      </c>
      <c r="D17" s="59">
        <f t="shared" si="2"/>
        <v>10608.274174925982</v>
      </c>
      <c r="E17" s="8">
        <f>'[3]LSTA DATA'!C20</f>
        <v>3.3680591221421086E-3</v>
      </c>
      <c r="G17" s="28"/>
      <c r="H17" s="29" t="str">
        <f>H10</f>
        <v>1YR</v>
      </c>
      <c r="I17" s="29" t="str">
        <f>I10</f>
        <v>2YR</v>
      </c>
      <c r="J17" s="29" t="str">
        <f>J10</f>
        <v>3YR</v>
      </c>
      <c r="K17" s="29" t="str">
        <f>K10</f>
        <v>5YR</v>
      </c>
      <c r="L17" s="29" t="str">
        <f>L10</f>
        <v>Ann. Inception</v>
      </c>
    </row>
    <row r="18" spans="1:17">
      <c r="A18" s="7">
        <f t="shared" si="1"/>
        <v>41759</v>
      </c>
      <c r="B18" s="89">
        <v>11111</v>
      </c>
      <c r="C18" s="8">
        <f t="shared" si="0"/>
        <v>1.2616022348382447E-3</v>
      </c>
      <c r="D18" s="59">
        <f t="shared" si="2"/>
        <v>10622.335013775051</v>
      </c>
      <c r="E18" s="8">
        <f>'[3]LSTA DATA'!C21</f>
        <v>1.3254596004224073E-3</v>
      </c>
      <c r="G18" s="2" t="s">
        <v>36</v>
      </c>
      <c r="H18" s="92">
        <v>0.1744</v>
      </c>
      <c r="I18" s="34">
        <f>P21</f>
        <v>4.9532709764430249E-2</v>
      </c>
      <c r="J18" s="34">
        <f>P23</f>
        <v>4.265250636071527E-2</v>
      </c>
      <c r="K18" s="34">
        <f>P25</f>
        <v>6.7867100671423319E-2</v>
      </c>
      <c r="L18" s="92">
        <v>4.36E-2</v>
      </c>
      <c r="N18" s="112"/>
      <c r="O18" s="113"/>
      <c r="P18" s="37" t="str">
        <f>P10</f>
        <v>CFRIX</v>
      </c>
      <c r="Q18" s="44" t="str">
        <f>Q10</f>
        <v xml:space="preserve">S&amp;P LSTA Lvg. Loan 100 </v>
      </c>
    </row>
    <row r="19" spans="1:17">
      <c r="A19" s="7">
        <f t="shared" si="1"/>
        <v>41790</v>
      </c>
      <c r="B19" s="89">
        <v>11195</v>
      </c>
      <c r="C19" s="8">
        <f t="shared" si="0"/>
        <v>7.5600756007560077E-3</v>
      </c>
      <c r="D19" s="59">
        <f t="shared" si="2"/>
        <v>10703.156258216448</v>
      </c>
      <c r="E19" s="8">
        <f>'[3]LSTA DATA'!C22</f>
        <v>7.6086137686852684E-3</v>
      </c>
      <c r="G19" s="2" t="s">
        <v>9</v>
      </c>
      <c r="H19" s="92">
        <v>0.1716</v>
      </c>
      <c r="I19" s="92">
        <v>4.6899999999999997E-2</v>
      </c>
      <c r="J19" s="92">
        <v>4.0399999999999998E-2</v>
      </c>
      <c r="K19" s="92">
        <v>6.5000000000000002E-2</v>
      </c>
      <c r="L19" s="92">
        <v>4.0899999999999999E-2</v>
      </c>
      <c r="N19" s="114" t="s">
        <v>12</v>
      </c>
      <c r="O19" s="115"/>
      <c r="P19" s="8">
        <f>($P$16-P11)/P11</f>
        <v>0.17432253800396563</v>
      </c>
      <c r="Q19" s="45">
        <f>($Q$16-Q11)/Q11</f>
        <v>0.152797777983882</v>
      </c>
    </row>
    <row r="20" spans="1:17">
      <c r="A20" s="7">
        <f t="shared" si="1"/>
        <v>41820</v>
      </c>
      <c r="B20" s="89">
        <v>11279</v>
      </c>
      <c r="C20" s="8">
        <f t="shared" si="0"/>
        <v>7.5033497096918264E-3</v>
      </c>
      <c r="D20" s="59">
        <f t="shared" si="2"/>
        <v>10762.428981332239</v>
      </c>
      <c r="E20" s="8">
        <f>'[3]LSTA DATA'!C23</f>
        <v>5.5378732857693791E-3</v>
      </c>
      <c r="G20" s="2" t="s">
        <v>10</v>
      </c>
      <c r="H20" s="92">
        <v>0.1636</v>
      </c>
      <c r="I20" s="92">
        <v>3.9199999999999999E-2</v>
      </c>
      <c r="J20" s="92">
        <v>3.2800000000000003E-2</v>
      </c>
      <c r="K20" s="92">
        <v>5.7099999999999998E-2</v>
      </c>
      <c r="L20" s="92">
        <v>3.3000000000000002E-2</v>
      </c>
      <c r="N20" s="114" t="str">
        <f>N12</f>
        <v>2YR</v>
      </c>
      <c r="O20" s="115"/>
      <c r="P20" s="8">
        <f>P16/P12-1</f>
        <v>0.10151890886546799</v>
      </c>
      <c r="Q20" s="45">
        <f>Q16/Q12-1</f>
        <v>9.3469584301814956E-2</v>
      </c>
    </row>
    <row r="21" spans="1:17">
      <c r="A21" s="7">
        <f t="shared" si="1"/>
        <v>41851</v>
      </c>
      <c r="B21" s="89">
        <v>11247</v>
      </c>
      <c r="C21" s="8">
        <f t="shared" si="0"/>
        <v>-2.8371309513254722E-3</v>
      </c>
      <c r="D21" s="59">
        <f t="shared" si="2"/>
        <v>10735.050356093605</v>
      </c>
      <c r="E21" s="8">
        <f>'[3]LSTA DATA'!C24</f>
        <v>-2.5439076333161337E-3</v>
      </c>
      <c r="G21" s="2" t="s">
        <v>11</v>
      </c>
      <c r="H21" s="92">
        <v>0.1162</v>
      </c>
      <c r="I21" s="92">
        <v>2.1499999999999998E-2</v>
      </c>
      <c r="J21" s="92">
        <v>2.3800000000000002E-2</v>
      </c>
      <c r="K21" s="92">
        <v>5.4800000000000001E-2</v>
      </c>
      <c r="L21" s="92">
        <v>3.4700000000000002E-2</v>
      </c>
      <c r="N21" s="114" t="s">
        <v>23</v>
      </c>
      <c r="O21" s="115"/>
      <c r="P21" s="8">
        <f>(1+P20)^(12/24)-1</f>
        <v>4.9532709764430249E-2</v>
      </c>
      <c r="Q21" s="45">
        <f>(1+Q20)^(12/24)-1</f>
        <v>4.5690960227645405E-2</v>
      </c>
    </row>
    <row r="22" spans="1:17">
      <c r="A22" s="7">
        <f t="shared" si="1"/>
        <v>41882</v>
      </c>
      <c r="B22" s="89">
        <v>11289</v>
      </c>
      <c r="C22" s="8">
        <f t="shared" si="0"/>
        <v>3.7343291544411844E-3</v>
      </c>
      <c r="D22" s="59">
        <f t="shared" si="2"/>
        <v>10760.371297598227</v>
      </c>
      <c r="E22" s="8">
        <f>'[3]LSTA DATA'!C25</f>
        <v>2.3587166025960116E-3</v>
      </c>
      <c r="G22" s="33" t="str">
        <f>Q18</f>
        <v xml:space="preserve">S&amp;P LSTA Lvg. Loan 100 </v>
      </c>
      <c r="H22" s="34">
        <f>Q19</f>
        <v>0.152797777983882</v>
      </c>
      <c r="I22" s="34">
        <f>Q21</f>
        <v>4.5690960227645405E-2</v>
      </c>
      <c r="J22" s="34">
        <f>Q23</f>
        <v>4.0542608876970698E-2</v>
      </c>
      <c r="K22" s="34">
        <f>Q25</f>
        <v>5.0101402047056487E-2</v>
      </c>
      <c r="L22" s="34">
        <f>Q27</f>
        <v>3.7031710977210031E-2</v>
      </c>
      <c r="N22" s="114" t="str">
        <f>N13</f>
        <v>3YR</v>
      </c>
      <c r="O22" s="115"/>
      <c r="P22" s="8">
        <f>P16/P13-1</f>
        <v>0.13349282296650711</v>
      </c>
      <c r="Q22" s="45">
        <f>Q16/Q13-1</f>
        <v>0.1266255760478594</v>
      </c>
    </row>
    <row r="23" spans="1:17">
      <c r="A23" s="7">
        <f t="shared" si="1"/>
        <v>41912</v>
      </c>
      <c r="B23" s="89">
        <v>11166</v>
      </c>
      <c r="C23" s="8">
        <f t="shared" si="0"/>
        <v>-1.0895562051554611E-2</v>
      </c>
      <c r="D23" s="59">
        <f t="shared" si="2"/>
        <v>10656.572584793719</v>
      </c>
      <c r="E23" s="8">
        <f>'[3]LSTA DATA'!C26</f>
        <v>-9.6463876509239599E-3</v>
      </c>
      <c r="L23" s="6"/>
      <c r="N23" s="114" t="s">
        <v>34</v>
      </c>
      <c r="O23" s="115"/>
      <c r="P23" s="8">
        <f>(1+P22)^(12/36)-1</f>
        <v>4.265250636071527E-2</v>
      </c>
      <c r="Q23" s="45">
        <f>(1+Q22)^(12/36)-1</f>
        <v>4.0542608876970698E-2</v>
      </c>
    </row>
    <row r="24" spans="1:17">
      <c r="A24" s="7">
        <f t="shared" si="1"/>
        <v>41943</v>
      </c>
      <c r="B24" s="89">
        <v>11171</v>
      </c>
      <c r="C24" s="8">
        <f t="shared" si="0"/>
        <v>4.4778792763747091E-4</v>
      </c>
      <c r="D24" s="59">
        <f t="shared" si="2"/>
        <v>10721.561096059537</v>
      </c>
      <c r="E24" s="8">
        <f>'[3]LSTA DATA'!C27</f>
        <v>6.0984440117783922E-3</v>
      </c>
      <c r="G24" s="13" t="s">
        <v>40</v>
      </c>
      <c r="H24" s="67" t="s">
        <v>54</v>
      </c>
      <c r="I24" s="67" t="s">
        <v>55</v>
      </c>
      <c r="L24" s="6"/>
      <c r="N24" s="114" t="str">
        <f>N14</f>
        <v>5YR</v>
      </c>
      <c r="O24" s="115"/>
      <c r="P24" s="8">
        <f>P16/P14-1</f>
        <v>0.38862837045720977</v>
      </c>
      <c r="Q24" s="45">
        <f>Q16/Q14-1</f>
        <v>0.27689795565264097</v>
      </c>
    </row>
    <row r="25" spans="1:17">
      <c r="A25" s="7">
        <f t="shared" si="1"/>
        <v>41973</v>
      </c>
      <c r="B25" s="89">
        <v>11167</v>
      </c>
      <c r="C25" s="8">
        <f t="shared" si="0"/>
        <v>-3.5807000268552503E-4</v>
      </c>
      <c r="D25" s="59">
        <f t="shared" si="2"/>
        <v>10760.314139716726</v>
      </c>
      <c r="E25" s="8">
        <f>'[3]LSTA DATA'!C28</f>
        <v>3.6144963695101673E-3</v>
      </c>
      <c r="G25" s="2" t="s">
        <v>36</v>
      </c>
      <c r="H25" s="99">
        <v>3.1E-2</v>
      </c>
      <c r="I25" s="99">
        <v>2.7300000000000001E-2</v>
      </c>
      <c r="L25" s="6"/>
      <c r="N25" s="114" t="s">
        <v>49</v>
      </c>
      <c r="O25" s="115"/>
      <c r="P25" s="8">
        <f>(1+P24)^(1/5)-1</f>
        <v>6.7867100671423319E-2</v>
      </c>
      <c r="Q25" s="45">
        <f>(1+Q24)^(1/5)-1</f>
        <v>5.0101402047056487E-2</v>
      </c>
    </row>
    <row r="26" spans="1:17">
      <c r="A26" s="7">
        <f t="shared" si="1"/>
        <v>42004</v>
      </c>
      <c r="B26" s="89">
        <v>10972</v>
      </c>
      <c r="C26" s="8">
        <f t="shared" si="0"/>
        <v>-1.7462165308498253E-2</v>
      </c>
      <c r="D26" s="59">
        <f t="shared" si="2"/>
        <v>10606.616596362474</v>
      </c>
      <c r="E26" s="8">
        <f>'[3]LSTA DATA'!C29</f>
        <v>-1.4283741288458218E-2</v>
      </c>
      <c r="G26" s="2" t="s">
        <v>9</v>
      </c>
      <c r="H26" s="99">
        <v>2.9100000000000001E-2</v>
      </c>
      <c r="I26" s="99">
        <v>2.5499999999999998E-2</v>
      </c>
      <c r="L26" s="6"/>
      <c r="N26" s="114" t="s">
        <v>13</v>
      </c>
      <c r="O26" s="115"/>
      <c r="P26" s="8">
        <f>($P$16-P15)/P15</f>
        <v>0.4214</v>
      </c>
      <c r="Q26" s="45">
        <f>($Q$16-Q15)/Q15</f>
        <v>0.34984624529876546</v>
      </c>
    </row>
    <row r="27" spans="1:17" ht="15.75" thickBot="1">
      <c r="A27" s="7">
        <f t="shared" si="1"/>
        <v>42035</v>
      </c>
      <c r="B27" s="89">
        <v>10969</v>
      </c>
      <c r="C27" s="8">
        <f t="shared" si="0"/>
        <v>-2.7342325920524973E-4</v>
      </c>
      <c r="D27" s="59">
        <f t="shared" si="2"/>
        <v>10628.107959806579</v>
      </c>
      <c r="E27" s="8">
        <f>'[3]LSTA DATA'!C30</f>
        <v>2.0262223347902175E-3</v>
      </c>
      <c r="G27" s="2" t="s">
        <v>10</v>
      </c>
      <c r="H27" s="99">
        <v>2.1100000000000001E-2</v>
      </c>
      <c r="I27" s="99">
        <v>1.7299999999999999E-2</v>
      </c>
      <c r="J27" s="8"/>
      <c r="K27" s="8"/>
      <c r="L27" s="25"/>
      <c r="N27" s="128" t="s">
        <v>7</v>
      </c>
      <c r="O27" s="129"/>
      <c r="P27" s="38">
        <f>POWER(P16/P15,12/H3)-1</f>
        <v>4.3544727170429454E-2</v>
      </c>
      <c r="Q27" s="46">
        <f>POWER(Q16/Q15,12/H3)-1</f>
        <v>3.7031710977210031E-2</v>
      </c>
    </row>
    <row r="28" spans="1:17" outlineLevel="1">
      <c r="A28" s="7">
        <f t="shared" si="1"/>
        <v>42063</v>
      </c>
      <c r="B28" s="89">
        <v>11180</v>
      </c>
      <c r="C28" s="8">
        <f t="shared" si="0"/>
        <v>1.9236028808460207E-2</v>
      </c>
      <c r="D28" s="59">
        <f t="shared" si="2"/>
        <v>10782.091292568331</v>
      </c>
      <c r="E28" s="8">
        <f>'[3]LSTA DATA'!C31</f>
        <v>1.4488310933995718E-2</v>
      </c>
      <c r="I28" s="8"/>
      <c r="J28" s="8"/>
      <c r="K28" s="8"/>
      <c r="L28" s="25"/>
      <c r="Q28" s="42"/>
    </row>
    <row r="29" spans="1:17" outlineLevel="1">
      <c r="A29" s="7">
        <f t="shared" si="1"/>
        <v>42094</v>
      </c>
      <c r="B29" s="89">
        <v>11207</v>
      </c>
      <c r="C29" s="8">
        <f t="shared" si="0"/>
        <v>2.4150268336314848E-3</v>
      </c>
      <c r="D29" s="59">
        <f t="shared" si="2"/>
        <v>10802.496656263931</v>
      </c>
      <c r="E29" s="8">
        <f>'[3]LSTA DATA'!C32</f>
        <v>1.892523736064522E-3</v>
      </c>
      <c r="L29" s="6"/>
    </row>
    <row r="30" spans="1:17" outlineLevel="1">
      <c r="A30" s="7">
        <f t="shared" si="1"/>
        <v>42124</v>
      </c>
      <c r="B30" s="89">
        <v>11316</v>
      </c>
      <c r="C30" s="8">
        <f t="shared" si="0"/>
        <v>9.7260640671009198E-3</v>
      </c>
      <c r="D30" s="59">
        <f t="shared" si="2"/>
        <v>10881.145901208316</v>
      </c>
      <c r="E30" s="8">
        <f>'[3]LSTA DATA'!C33</f>
        <v>7.2806544123094064E-3</v>
      </c>
      <c r="G30"/>
      <c r="H30" t="s">
        <v>549</v>
      </c>
      <c r="I30" t="s">
        <v>550</v>
      </c>
      <c r="J30" t="s">
        <v>551</v>
      </c>
      <c r="K30" s="6"/>
      <c r="L30" s="6"/>
    </row>
    <row r="31" spans="1:17" outlineLevel="1">
      <c r="A31" s="7">
        <f t="shared" si="1"/>
        <v>42155</v>
      </c>
      <c r="B31" s="89">
        <v>11369</v>
      </c>
      <c r="C31" s="8">
        <f t="shared" si="0"/>
        <v>4.6836337928596681E-3</v>
      </c>
      <c r="D31" s="59">
        <f t="shared" si="2"/>
        <v>10886.918847239844</v>
      </c>
      <c r="E31" s="8">
        <f>'[3]LSTA DATA'!C34</f>
        <v>5.3054577927191815E-4</v>
      </c>
      <c r="G31" t="s">
        <v>552</v>
      </c>
      <c r="H31" s="100">
        <v>6.6600000000000006E-2</v>
      </c>
      <c r="I31" s="100">
        <v>1.1999999999999999E-3</v>
      </c>
      <c r="J31" s="100">
        <v>-1.17E-2</v>
      </c>
      <c r="K31" s="52"/>
      <c r="L31" s="52"/>
    </row>
    <row r="32" spans="1:17" outlineLevel="1">
      <c r="A32" s="7">
        <f t="shared" si="1"/>
        <v>42185</v>
      </c>
      <c r="B32" s="89">
        <v>11309</v>
      </c>
      <c r="C32" s="8">
        <f t="shared" si="0"/>
        <v>-5.2775090157445685E-3</v>
      </c>
      <c r="D32" s="59">
        <f t="shared" si="2"/>
        <v>10792.951290053383</v>
      </c>
      <c r="E32" s="8">
        <f>'[3]LSTA DATA'!C35</f>
        <v>-8.6312352011592708E-3</v>
      </c>
      <c r="G32" t="s">
        <v>553</v>
      </c>
      <c r="H32" s="100">
        <v>5.8000000000000003E-2</v>
      </c>
      <c r="I32" s="100">
        <v>4.8399999999999999E-2</v>
      </c>
      <c r="J32" s="100">
        <v>3.7400000000000003E-2</v>
      </c>
      <c r="K32" s="22"/>
      <c r="L32" s="22"/>
    </row>
    <row r="33" spans="1:12" outlineLevel="1">
      <c r="A33" s="7">
        <f t="shared" si="1"/>
        <v>42216</v>
      </c>
      <c r="B33" s="89">
        <v>11317</v>
      </c>
      <c r="C33" s="8">
        <f t="shared" si="0"/>
        <v>7.0740118489698474E-4</v>
      </c>
      <c r="D33" s="59">
        <f t="shared" si="2"/>
        <v>10754.426877922193</v>
      </c>
      <c r="E33" s="8">
        <f>'[3]LSTA DATA'!C36</f>
        <v>-3.5694047991018385E-3</v>
      </c>
      <c r="G33" t="s">
        <v>554</v>
      </c>
      <c r="H33" s="100">
        <v>4.1500000000000002E-2</v>
      </c>
      <c r="I33" s="100">
        <v>9.3700000000000006E-2</v>
      </c>
      <c r="J33" s="100">
        <v>0.1011</v>
      </c>
      <c r="K33" s="22"/>
      <c r="L33" s="22"/>
    </row>
    <row r="34" spans="1:12" outlineLevel="1">
      <c r="A34" s="7">
        <f t="shared" si="1"/>
        <v>42247</v>
      </c>
      <c r="B34" s="89">
        <v>11243</v>
      </c>
      <c r="C34" s="8">
        <f t="shared" si="0"/>
        <v>-6.5388353804011661E-3</v>
      </c>
      <c r="D34" s="59">
        <f t="shared" si="2"/>
        <v>10654.857848348704</v>
      </c>
      <c r="E34" s="8">
        <f>'[3]LSTA DATA'!C37</f>
        <v>-9.2584226666596603E-3</v>
      </c>
      <c r="H34" s="22"/>
      <c r="I34" s="22"/>
      <c r="J34" s="22"/>
      <c r="K34" s="22"/>
      <c r="L34" s="22"/>
    </row>
    <row r="35" spans="1:12" outlineLevel="1">
      <c r="A35" s="7">
        <f t="shared" si="1"/>
        <v>42277</v>
      </c>
      <c r="B35" s="89">
        <v>11044</v>
      </c>
      <c r="C35" s="8">
        <f t="shared" si="0"/>
        <v>-1.7699902161344837E-2</v>
      </c>
      <c r="D35" s="59">
        <f t="shared" si="2"/>
        <v>10551.916503766699</v>
      </c>
      <c r="E35" s="8">
        <f>'[3]LSTA DATA'!C38</f>
        <v>-9.6614470176116241E-3</v>
      </c>
      <c r="H35" s="22"/>
      <c r="I35" s="22"/>
      <c r="J35" s="22"/>
      <c r="K35" s="22"/>
      <c r="L35" s="22"/>
    </row>
    <row r="36" spans="1:12" outlineLevel="1">
      <c r="A36" s="7">
        <f t="shared" si="1"/>
        <v>42308</v>
      </c>
      <c r="B36" s="89">
        <v>11021</v>
      </c>
      <c r="C36" s="8">
        <f t="shared" si="0"/>
        <v>-2.0825787758058673E-3</v>
      </c>
      <c r="D36" s="59">
        <f t="shared" si="2"/>
        <v>10552.945345633705</v>
      </c>
      <c r="E36" s="8">
        <f>'[3]LSTA DATA'!C39</f>
        <v>9.7502843833030539E-5</v>
      </c>
      <c r="H36" s="22"/>
      <c r="I36" s="22"/>
      <c r="J36" s="22"/>
      <c r="K36" s="22"/>
      <c r="L36" s="22"/>
    </row>
    <row r="37" spans="1:12" outlineLevel="1">
      <c r="A37" s="7">
        <f t="shared" si="1"/>
        <v>42338</v>
      </c>
      <c r="B37" s="89">
        <v>10786</v>
      </c>
      <c r="C37" s="8">
        <f t="shared" si="0"/>
        <v>-2.1322928953815445E-2</v>
      </c>
      <c r="D37" s="59">
        <f t="shared" si="2"/>
        <v>10442.573476456664</v>
      </c>
      <c r="E37" s="8">
        <f>'[3]LSTA DATA'!C40</f>
        <v>-1.0458868643975938E-2</v>
      </c>
      <c r="H37" s="22"/>
      <c r="I37" s="22"/>
      <c r="J37" s="22"/>
      <c r="K37" s="22"/>
      <c r="L37" s="22"/>
    </row>
    <row r="38" spans="1:12" outlineLevel="1">
      <c r="A38" s="7">
        <f t="shared" si="1"/>
        <v>42369</v>
      </c>
      <c r="B38" s="89">
        <v>10418</v>
      </c>
      <c r="C38" s="8">
        <f t="shared" si="0"/>
        <v>-3.4118301501946967E-2</v>
      </c>
      <c r="D38" s="59">
        <f t="shared" si="2"/>
        <v>10314.425506133037</v>
      </c>
      <c r="E38" s="8">
        <f>'[3]LSTA DATA'!C41</f>
        <v>-1.227168481146379E-2</v>
      </c>
      <c r="H38" s="22"/>
      <c r="I38" s="22"/>
      <c r="J38" s="22"/>
      <c r="K38" s="22"/>
      <c r="L38" s="22"/>
    </row>
    <row r="39" spans="1:12" outlineLevel="1">
      <c r="A39" s="7">
        <f t="shared" si="1"/>
        <v>42400</v>
      </c>
      <c r="B39" s="89">
        <v>10178</v>
      </c>
      <c r="C39" s="8">
        <f t="shared" si="0"/>
        <v>-2.3037051257439049E-2</v>
      </c>
      <c r="D39" s="59">
        <f t="shared" si="2"/>
        <v>10270.185305851821</v>
      </c>
      <c r="E39" s="8">
        <f>'[3]LSTA DATA'!C42</f>
        <v>-4.2891579618187237E-3</v>
      </c>
      <c r="H39" s="22"/>
      <c r="I39" s="22"/>
      <c r="J39" s="22"/>
      <c r="K39" s="22"/>
      <c r="L39" s="22"/>
    </row>
    <row r="40" spans="1:12" outlineLevel="1">
      <c r="A40" s="7">
        <f t="shared" si="1"/>
        <v>42429</v>
      </c>
      <c r="B40" s="89">
        <v>9959</v>
      </c>
      <c r="C40" s="8">
        <f t="shared" si="0"/>
        <v>-2.1516997445470622E-2</v>
      </c>
      <c r="D40" s="59">
        <f t="shared" si="2"/>
        <v>10248.293837237214</v>
      </c>
      <c r="E40" s="8">
        <f>'[3]LSTA DATA'!C43</f>
        <v>-2.1315553675680388E-3</v>
      </c>
      <c r="H40" s="22"/>
      <c r="I40" s="22"/>
      <c r="J40" s="22"/>
      <c r="K40" s="22"/>
      <c r="L40" s="22"/>
    </row>
    <row r="41" spans="1:12" outlineLevel="1">
      <c r="A41" s="7">
        <f t="shared" si="1"/>
        <v>42460</v>
      </c>
      <c r="B41" s="89">
        <v>10236</v>
      </c>
      <c r="C41" s="8">
        <f t="shared" si="0"/>
        <v>2.7814037553971282E-2</v>
      </c>
      <c r="D41" s="59">
        <f t="shared" si="2"/>
        <v>10571.293025595296</v>
      </c>
      <c r="E41" s="8">
        <f>'[3]LSTA DATA'!C44</f>
        <v>3.1517362156856077E-2</v>
      </c>
      <c r="H41" s="22"/>
      <c r="I41" s="22"/>
      <c r="J41" s="22"/>
      <c r="K41" s="22"/>
      <c r="L41" s="22"/>
    </row>
    <row r="42" spans="1:12" outlineLevel="1">
      <c r="A42" s="7">
        <f t="shared" si="1"/>
        <v>42490</v>
      </c>
      <c r="B42" s="90">
        <v>10543</v>
      </c>
      <c r="C42" s="51">
        <f t="shared" si="0"/>
        <v>2.9992184447049628E-2</v>
      </c>
      <c r="D42" s="60">
        <f t="shared" si="2"/>
        <v>10818.729494610006</v>
      </c>
      <c r="E42" s="8">
        <f>'[3]LSTA DATA'!C45</f>
        <v>2.3406452589632698E-2</v>
      </c>
      <c r="H42" s="22"/>
      <c r="I42" s="23"/>
      <c r="J42" s="23"/>
      <c r="K42" s="23"/>
      <c r="L42" s="23"/>
    </row>
    <row r="43" spans="1:12" outlineLevel="1">
      <c r="A43" s="7">
        <f t="shared" si="1"/>
        <v>42521</v>
      </c>
      <c r="B43" s="90">
        <v>10824</v>
      </c>
      <c r="C43" s="51">
        <f t="shared" si="0"/>
        <v>2.6652755382718392E-2</v>
      </c>
      <c r="D43" s="60">
        <f t="shared" si="2"/>
        <v>10884.289584690829</v>
      </c>
      <c r="E43" s="8">
        <f>'[3]LSTA DATA'!C46</f>
        <v>6.0598696097804439E-3</v>
      </c>
      <c r="H43" s="22"/>
      <c r="I43" s="23"/>
      <c r="J43" s="23"/>
      <c r="K43" s="23"/>
      <c r="L43" s="23"/>
    </row>
    <row r="44" spans="1:12" outlineLevel="1">
      <c r="A44" s="7">
        <f t="shared" si="1"/>
        <v>42551</v>
      </c>
      <c r="B44" s="90">
        <v>10720</v>
      </c>
      <c r="C44" s="51">
        <f t="shared" si="0"/>
        <v>-9.6082779009608286E-3</v>
      </c>
      <c r="D44" s="60">
        <f t="shared" si="2"/>
        <v>10867.485167529747</v>
      </c>
      <c r="E44" s="8">
        <f>'[3]LSTA DATA'!C47</f>
        <v>-1.5439149271366803E-3</v>
      </c>
      <c r="H44" s="22"/>
      <c r="I44" s="23"/>
      <c r="J44" s="23"/>
      <c r="K44" s="23"/>
      <c r="L44" s="23"/>
    </row>
    <row r="45" spans="1:12" outlineLevel="1">
      <c r="A45" s="7">
        <f t="shared" si="1"/>
        <v>42582</v>
      </c>
      <c r="B45" s="90">
        <v>10943</v>
      </c>
      <c r="C45" s="51">
        <f t="shared" si="0"/>
        <v>2.0802238805970149E-2</v>
      </c>
      <c r="D45" s="60">
        <f t="shared" si="2"/>
        <v>11045.817757810621</v>
      </c>
      <c r="E45" s="8">
        <f>'[3]LSTA DATA'!C48</f>
        <v>1.6409738548684771E-2</v>
      </c>
      <c r="H45" s="22"/>
      <c r="I45" s="23"/>
      <c r="J45" s="23"/>
      <c r="K45" s="23"/>
      <c r="L45" s="23"/>
    </row>
    <row r="46" spans="1:12" outlineLevel="1">
      <c r="A46" s="7">
        <f t="shared" si="1"/>
        <v>42613</v>
      </c>
      <c r="B46" s="90">
        <v>11121</v>
      </c>
      <c r="C46" s="51">
        <f t="shared" si="0"/>
        <v>1.6266106186603308E-2</v>
      </c>
      <c r="D46" s="60">
        <f t="shared" si="2"/>
        <v>11123.552476651001</v>
      </c>
      <c r="E46" s="8">
        <f>'[3]LSTA DATA'!C49</f>
        <v>7.0374797543091283E-3</v>
      </c>
      <c r="H46" s="22"/>
      <c r="I46" s="23"/>
      <c r="J46" s="23"/>
      <c r="K46" s="23"/>
      <c r="L46" s="23"/>
    </row>
    <row r="47" spans="1:12" outlineLevel="1">
      <c r="A47" s="7">
        <f t="shared" si="1"/>
        <v>42643</v>
      </c>
      <c r="B47" s="90">
        <v>11172</v>
      </c>
      <c r="C47" s="51">
        <f t="shared" si="0"/>
        <v>4.5859185325060692E-3</v>
      </c>
      <c r="D47" s="60">
        <f t="shared" si="2"/>
        <v>11190.027092835826</v>
      </c>
      <c r="E47" s="8">
        <f>'[3]LSTA DATA'!C50</f>
        <v>5.9760239657573599E-3</v>
      </c>
      <c r="H47" s="22"/>
      <c r="I47" s="23"/>
      <c r="J47" s="23"/>
      <c r="K47" s="23"/>
      <c r="L47" s="23"/>
    </row>
    <row r="48" spans="1:12" outlineLevel="1">
      <c r="A48" s="7">
        <f t="shared" si="1"/>
        <v>42674</v>
      </c>
      <c r="B48" s="89">
        <v>11174</v>
      </c>
      <c r="C48" s="51">
        <f t="shared" si="0"/>
        <v>1.7901897601145723E-4</v>
      </c>
      <c r="D48" s="60">
        <f t="shared" si="2"/>
        <v>11270.734021514221</v>
      </c>
      <c r="E48" s="8">
        <f>'[3]LSTA DATA'!C51</f>
        <v>7.2123979690867923E-3</v>
      </c>
      <c r="H48" s="22"/>
      <c r="I48" s="23"/>
      <c r="J48" s="23"/>
      <c r="K48" s="23"/>
      <c r="L48" s="23"/>
    </row>
    <row r="49" spans="1:17" outlineLevel="1">
      <c r="A49" s="7">
        <f t="shared" si="1"/>
        <v>42704</v>
      </c>
      <c r="B49" s="89">
        <v>11241</v>
      </c>
      <c r="C49" s="51">
        <f t="shared" si="0"/>
        <v>5.9960622874530162E-3</v>
      </c>
      <c r="D49" s="60">
        <f t="shared" si="2"/>
        <v>11291.139385209823</v>
      </c>
      <c r="E49" s="8">
        <f>'[3]LSTA DATA'!C52</f>
        <v>1.8104733601778111E-3</v>
      </c>
      <c r="H49" s="22"/>
      <c r="I49" s="23"/>
      <c r="J49" s="23"/>
      <c r="K49" s="23"/>
      <c r="L49" s="23"/>
    </row>
    <row r="50" spans="1:17" outlineLevel="1">
      <c r="A50" s="7">
        <f t="shared" si="1"/>
        <v>42735</v>
      </c>
      <c r="B50" s="89">
        <v>11448</v>
      </c>
      <c r="C50" s="51">
        <f t="shared" si="0"/>
        <v>1.8414731785428344E-2</v>
      </c>
      <c r="D50" s="60">
        <f t="shared" si="2"/>
        <v>11436.949140917039</v>
      </c>
      <c r="E50" s="8">
        <f>'[3]LSTA DATA'!C53</f>
        <v>1.2913644117989564E-2</v>
      </c>
      <c r="H50" s="22"/>
      <c r="I50" s="23"/>
      <c r="J50" s="23"/>
      <c r="K50" s="23"/>
      <c r="L50" s="23"/>
    </row>
    <row r="51" spans="1:17">
      <c r="A51" s="7">
        <f t="shared" si="1"/>
        <v>42766</v>
      </c>
      <c r="B51" s="91">
        <v>11555</v>
      </c>
      <c r="C51" s="51">
        <f t="shared" si="0"/>
        <v>9.3466107617051018E-3</v>
      </c>
      <c r="D51" s="60">
        <f t="shared" si="2"/>
        <v>11483.418498576764</v>
      </c>
      <c r="E51" s="8">
        <f>'[3]LSTA DATA'!C54</f>
        <v>4.063090347536491E-3</v>
      </c>
      <c r="H51" s="22"/>
      <c r="I51" s="23"/>
      <c r="J51" s="23"/>
      <c r="K51" s="23"/>
      <c r="L51" s="23"/>
    </row>
    <row r="52" spans="1:17">
      <c r="A52" s="7">
        <f t="shared" si="1"/>
        <v>42794</v>
      </c>
      <c r="B52" s="91">
        <v>11645</v>
      </c>
      <c r="C52" s="51">
        <f t="shared" si="0"/>
        <v>7.7888360017308528E-3</v>
      </c>
      <c r="D52" s="60">
        <f t="shared" si="2"/>
        <v>11533.088697600509</v>
      </c>
      <c r="E52" s="8">
        <f>'[3]LSTA DATA'!C55</f>
        <v>4.3253843818285009E-3</v>
      </c>
      <c r="H52" s="22"/>
      <c r="I52" s="23"/>
      <c r="J52" s="23"/>
      <c r="K52" s="23"/>
      <c r="L52" s="23"/>
    </row>
    <row r="53" spans="1:17">
      <c r="A53" s="7">
        <f t="shared" si="1"/>
        <v>42825</v>
      </c>
      <c r="B53" s="91">
        <v>11658</v>
      </c>
      <c r="C53" s="51">
        <f t="shared" si="0"/>
        <v>1.1163589523400601E-3</v>
      </c>
      <c r="D53" s="60">
        <f t="shared" si="2"/>
        <v>11526.515541227976</v>
      </c>
      <c r="E53" s="8">
        <f>'[3]LSTA DATA'!C56</f>
        <v>-5.6993894219337093E-4</v>
      </c>
      <c r="H53" s="22"/>
      <c r="I53" s="23"/>
      <c r="J53" s="23"/>
      <c r="K53" s="23"/>
      <c r="L53" s="23"/>
    </row>
    <row r="54" spans="1:17">
      <c r="A54" s="7">
        <f t="shared" si="1"/>
        <v>42855</v>
      </c>
      <c r="B54" s="91">
        <v>11680</v>
      </c>
      <c r="C54" s="51">
        <f t="shared" si="0"/>
        <v>1.887116143420827E-3</v>
      </c>
      <c r="D54" s="60">
        <f t="shared" si="2"/>
        <v>11573.613635584208</v>
      </c>
      <c r="E54" s="8">
        <f>'[3]LSTA DATA'!C57</f>
        <v>4.0860652282792564E-3</v>
      </c>
      <c r="H54" s="22"/>
      <c r="I54" s="23"/>
      <c r="J54" s="23"/>
      <c r="K54" s="23"/>
      <c r="L54" s="23"/>
    </row>
    <row r="55" spans="1:17">
      <c r="A55" s="7">
        <f t="shared" si="1"/>
        <v>42886</v>
      </c>
      <c r="B55" s="91">
        <v>11726</v>
      </c>
      <c r="C55" s="51">
        <f t="shared" si="0"/>
        <v>3.9383561643835619E-3</v>
      </c>
      <c r="D55" s="60">
        <f t="shared" si="2"/>
        <v>11624.827097408461</v>
      </c>
      <c r="E55" s="8">
        <f>'[3]LSTA DATA'!C58</f>
        <v>4.4250191372201542E-3</v>
      </c>
      <c r="H55" s="22"/>
      <c r="I55" s="23"/>
      <c r="J55" s="23"/>
      <c r="K55" s="23"/>
      <c r="L55" s="23"/>
    </row>
    <row r="56" spans="1:17">
      <c r="A56" s="7">
        <f t="shared" si="1"/>
        <v>42916</v>
      </c>
      <c r="B56" s="91">
        <v>11664</v>
      </c>
      <c r="C56" s="51">
        <f t="shared" si="0"/>
        <v>-5.2873955312979703E-3</v>
      </c>
      <c r="D56" s="60">
        <f t="shared" si="2"/>
        <v>11599.391840140835</v>
      </c>
      <c r="E56" s="8">
        <f>'[3]LSTA DATA'!C59</f>
        <v>-2.1880116628397728E-3</v>
      </c>
      <c r="H56" s="22"/>
      <c r="I56" s="23"/>
      <c r="J56" s="23"/>
      <c r="K56" s="23"/>
      <c r="L56" s="23"/>
    </row>
    <row r="57" spans="1:17">
      <c r="A57" s="7">
        <f t="shared" si="1"/>
        <v>42947</v>
      </c>
      <c r="B57" s="91">
        <v>11827</v>
      </c>
      <c r="C57" s="51">
        <f t="shared" si="0"/>
        <v>1.3974622770919067E-2</v>
      </c>
      <c r="D57" s="60">
        <f t="shared" si="2"/>
        <v>11688.729608925774</v>
      </c>
      <c r="E57" s="8">
        <f>'[3]LSTA DATA'!C60</f>
        <v>7.7019355856033922E-3</v>
      </c>
      <c r="H57" s="22"/>
      <c r="I57" s="23"/>
      <c r="J57" s="23"/>
      <c r="K57" s="23"/>
      <c r="L57" s="23"/>
    </row>
    <row r="58" spans="1:17">
      <c r="A58" s="7">
        <f t="shared" si="1"/>
        <v>42978</v>
      </c>
      <c r="B58" s="91">
        <v>11813</v>
      </c>
      <c r="C58" s="51">
        <f t="shared" si="0"/>
        <v>-1.1837321383275556E-3</v>
      </c>
      <c r="D58" s="60">
        <f t="shared" si="2"/>
        <v>11664.208877762154</v>
      </c>
      <c r="E58" s="8">
        <f>'[3]LSTA DATA'!C61</f>
        <v>-2.0978097692408992E-3</v>
      </c>
      <c r="H58" s="22"/>
      <c r="I58" s="23"/>
      <c r="J58" s="23"/>
      <c r="K58" s="23"/>
      <c r="L58" s="23"/>
    </row>
    <row r="59" spans="1:17">
      <c r="A59" s="7">
        <f t="shared" si="1"/>
        <v>43008</v>
      </c>
      <c r="B59" s="91">
        <v>11890</v>
      </c>
      <c r="C59" s="51">
        <f t="shared" si="0"/>
        <v>6.5182426140692456E-3</v>
      </c>
      <c r="D59" s="60">
        <f t="shared" si="2"/>
        <v>11703.590658115847</v>
      </c>
      <c r="E59" s="8">
        <f>'[3]LSTA DATA'!C62</f>
        <v>3.3762924486695489E-3</v>
      </c>
      <c r="H59" s="22"/>
      <c r="I59" s="23"/>
      <c r="J59" s="23"/>
      <c r="K59" s="23"/>
      <c r="L59" s="23"/>
    </row>
    <row r="60" spans="1:17">
      <c r="A60" s="7">
        <f t="shared" si="1"/>
        <v>43039</v>
      </c>
      <c r="B60" s="91">
        <v>11925</v>
      </c>
      <c r="C60" s="51">
        <f t="shared" si="0"/>
        <v>2.9436501261564342E-3</v>
      </c>
      <c r="D60" s="60">
        <f t="shared" si="2"/>
        <v>11769.265063959669</v>
      </c>
      <c r="E60" s="8">
        <f>'[3]LSTA DATA'!C63</f>
        <v>5.6114749534819097E-3</v>
      </c>
      <c r="H60" s="22"/>
      <c r="I60" s="23"/>
      <c r="J60" s="23"/>
      <c r="K60" s="23"/>
      <c r="L60" s="23"/>
    </row>
    <row r="61" spans="1:17">
      <c r="A61" s="7">
        <f t="shared" si="1"/>
        <v>43069</v>
      </c>
      <c r="B61" s="91">
        <v>12247</v>
      </c>
      <c r="C61" s="51">
        <f t="shared" si="0"/>
        <v>2.7002096436058699E-2</v>
      </c>
      <c r="D61" s="60">
        <f t="shared" si="2"/>
        <v>11777.895904066214</v>
      </c>
      <c r="E61" s="8">
        <f>'[3]LSTA DATA'!C64</f>
        <v>7.3333721856383427E-4</v>
      </c>
      <c r="H61" s="22"/>
      <c r="I61" s="23"/>
      <c r="J61" s="23"/>
      <c r="K61" s="23"/>
      <c r="L61" s="23"/>
      <c r="Q61" s="6"/>
    </row>
    <row r="62" spans="1:17">
      <c r="A62" s="7">
        <f t="shared" si="1"/>
        <v>43100</v>
      </c>
      <c r="B62" s="91">
        <v>12276</v>
      </c>
      <c r="C62" s="51">
        <f t="shared" si="0"/>
        <v>2.3679268392259329E-3</v>
      </c>
      <c r="D62" s="60">
        <f t="shared" si="2"/>
        <v>11815.334316448896</v>
      </c>
      <c r="E62" s="8">
        <f>'[3]LSTA DATA'!C65</f>
        <v>3.1787012457595853E-3</v>
      </c>
      <c r="H62" s="22"/>
      <c r="I62" s="23"/>
      <c r="J62" s="23"/>
      <c r="K62" s="23"/>
      <c r="L62" s="23"/>
      <c r="Q62" s="6"/>
    </row>
    <row r="63" spans="1:17">
      <c r="A63" s="7">
        <f t="shared" si="1"/>
        <v>43131</v>
      </c>
      <c r="B63" s="91">
        <v>12496</v>
      </c>
      <c r="C63" s="51">
        <f t="shared" si="0"/>
        <v>1.7921146953405017E-2</v>
      </c>
      <c r="D63" s="60">
        <f t="shared" si="2"/>
        <v>11942.33912914252</v>
      </c>
      <c r="E63" s="8">
        <f>'[3]LSTA DATA'!C66</f>
        <v>1.0749151000899904E-2</v>
      </c>
      <c r="H63" s="22"/>
      <c r="I63" s="23"/>
      <c r="J63" s="23"/>
      <c r="K63" s="23"/>
      <c r="L63" s="23"/>
      <c r="Q63" s="6"/>
    </row>
    <row r="64" spans="1:17">
      <c r="A64" s="7">
        <f t="shared" si="1"/>
        <v>43159</v>
      </c>
      <c r="B64" s="91">
        <v>12475</v>
      </c>
      <c r="C64" s="51">
        <f t="shared" si="0"/>
        <v>-1.6805377720870679E-3</v>
      </c>
      <c r="D64" s="60">
        <f t="shared" si="2"/>
        <v>11949.369548567054</v>
      </c>
      <c r="E64" s="8">
        <f>'[3]LSTA DATA'!C67</f>
        <v>5.8869701726838031E-4</v>
      </c>
      <c r="H64" s="22"/>
      <c r="I64" s="23"/>
      <c r="J64" s="23"/>
      <c r="K64" s="23"/>
      <c r="L64" s="23"/>
      <c r="Q64" s="6"/>
    </row>
    <row r="65" spans="1:17">
      <c r="A65" s="7">
        <f t="shared" si="1"/>
        <v>43190</v>
      </c>
      <c r="B65" s="91">
        <v>12540</v>
      </c>
      <c r="C65" s="51">
        <f t="shared" si="0"/>
        <v>5.2104208416833666E-3</v>
      </c>
      <c r="D65" s="60">
        <f t="shared" si="2"/>
        <v>11981.320804325709</v>
      </c>
      <c r="E65" s="8">
        <f>'[3]LSTA DATA'!C68</f>
        <v>2.673886319172869E-3</v>
      </c>
      <c r="H65" s="22"/>
      <c r="I65" s="23"/>
      <c r="J65" s="23"/>
      <c r="K65" s="23"/>
      <c r="L65" s="23"/>
      <c r="Q65" s="6"/>
    </row>
    <row r="66" spans="1:17">
      <c r="A66" s="7">
        <f t="shared" si="1"/>
        <v>43220</v>
      </c>
      <c r="B66" s="91">
        <v>12545</v>
      </c>
      <c r="C66" s="51">
        <f t="shared" si="0"/>
        <v>3.9872408293460925E-4</v>
      </c>
      <c r="D66" s="60">
        <f t="shared" si="2"/>
        <v>12029.847845719449</v>
      </c>
      <c r="E66" s="8">
        <f>'[3]LSTA DATA'!C69</f>
        <v>4.050224694444271E-3</v>
      </c>
      <c r="H66" s="22"/>
      <c r="I66" s="23"/>
      <c r="J66" s="23"/>
      <c r="K66" s="23"/>
      <c r="L66" s="23"/>
      <c r="Q66" s="6"/>
    </row>
    <row r="67" spans="1:17">
      <c r="A67" s="7">
        <f t="shared" si="1"/>
        <v>43251</v>
      </c>
      <c r="B67" s="91">
        <v>12582</v>
      </c>
      <c r="C67" s="51">
        <f t="shared" ref="C67:C90" si="7">(B67-B66)/B66</f>
        <v>2.9493822239936231E-3</v>
      </c>
      <c r="D67" s="60">
        <f t="shared" si="2"/>
        <v>12030.64805606045</v>
      </c>
      <c r="E67" s="8">
        <f>'[3]LSTA DATA'!C70</f>
        <v>6.6518741655308133E-5</v>
      </c>
      <c r="H67" s="22"/>
      <c r="I67" s="23"/>
      <c r="J67" s="23"/>
      <c r="K67" s="23"/>
      <c r="L67" s="23"/>
      <c r="Q67" s="6"/>
    </row>
    <row r="68" spans="1:17">
      <c r="A68" s="7">
        <f t="shared" ref="A68:A101" si="8">EOMONTH(A67,1)</f>
        <v>43281</v>
      </c>
      <c r="B68" s="91">
        <v>12573</v>
      </c>
      <c r="C68" s="51">
        <f t="shared" si="7"/>
        <v>-7.1530758226037196E-4</v>
      </c>
      <c r="D68" s="60">
        <f t="shared" ref="D68:D101" si="9">D67*(1+E68)</f>
        <v>12032.13416097946</v>
      </c>
      <c r="E68" s="8">
        <f>'[3]LSTA DATA'!C71</f>
        <v>1.2352658909842162E-4</v>
      </c>
      <c r="H68" s="22"/>
      <c r="I68" s="23"/>
      <c r="J68" s="23"/>
      <c r="K68" s="23"/>
      <c r="L68" s="23"/>
      <c r="Q68" s="6"/>
    </row>
    <row r="69" spans="1:17">
      <c r="A69" s="7">
        <f t="shared" si="8"/>
        <v>43312</v>
      </c>
      <c r="B69" s="91">
        <v>12658</v>
      </c>
      <c r="C69" s="51">
        <f t="shared" si="7"/>
        <v>6.7605185715421939E-3</v>
      </c>
      <c r="D69" s="60">
        <f t="shared" si="9"/>
        <v>12138.619294214479</v>
      </c>
      <c r="E69" s="8">
        <f>'[3]LSTA DATA'!C72</f>
        <v>8.8500619931877189E-3</v>
      </c>
      <c r="H69" s="22"/>
      <c r="I69" s="23"/>
      <c r="J69" s="23"/>
      <c r="K69" s="23"/>
      <c r="L69" s="23"/>
      <c r="Q69" s="6"/>
    </row>
    <row r="70" spans="1:17">
      <c r="A70" s="7">
        <f t="shared" si="8"/>
        <v>43343</v>
      </c>
      <c r="B70" s="91">
        <v>12688</v>
      </c>
      <c r="C70" s="51">
        <f t="shared" si="7"/>
        <v>2.3700426607678937E-3</v>
      </c>
      <c r="D70" s="60">
        <f t="shared" si="9"/>
        <v>12199.435280130778</v>
      </c>
      <c r="E70" s="8">
        <f>'[3]LSTA DATA'!C73</f>
        <v>5.0101238404671733E-3</v>
      </c>
      <c r="H70" s="22"/>
      <c r="I70" s="23"/>
      <c r="J70" s="23"/>
      <c r="K70" s="23"/>
      <c r="L70" s="23"/>
      <c r="Q70" s="6"/>
    </row>
    <row r="71" spans="1:17">
      <c r="A71" s="7">
        <f t="shared" si="8"/>
        <v>43373</v>
      </c>
      <c r="B71" s="91">
        <v>12751</v>
      </c>
      <c r="C71" s="51">
        <f t="shared" si="7"/>
        <v>4.9653215636822198E-3</v>
      </c>
      <c r="D71" s="60">
        <f t="shared" si="9"/>
        <v>12284.371892040193</v>
      </c>
      <c r="E71" s="8">
        <f>'[3]LSTA DATA'!C74</f>
        <v>6.9623396459794762E-3</v>
      </c>
      <c r="H71" s="22"/>
      <c r="I71" s="23"/>
      <c r="J71" s="23"/>
      <c r="K71" s="23"/>
      <c r="L71" s="23"/>
      <c r="Q71" s="6"/>
    </row>
    <row r="72" spans="1:17">
      <c r="A72" s="7">
        <f t="shared" si="8"/>
        <v>43404</v>
      </c>
      <c r="B72" s="91">
        <v>12750</v>
      </c>
      <c r="C72" s="51">
        <f t="shared" si="7"/>
        <v>-7.8425221551250878E-5</v>
      </c>
      <c r="D72" s="60">
        <f t="shared" si="9"/>
        <v>12259.965476639574</v>
      </c>
      <c r="E72" s="8">
        <f>'[3]LSTA DATA'!C75</f>
        <v>-1.9867857807556177E-3</v>
      </c>
      <c r="H72" s="22"/>
      <c r="I72" s="23"/>
      <c r="J72" s="23"/>
      <c r="K72" s="23"/>
      <c r="L72" s="23"/>
      <c r="Q72" s="6"/>
    </row>
    <row r="73" spans="1:17">
      <c r="A73" s="7">
        <f t="shared" si="8"/>
        <v>43434</v>
      </c>
      <c r="B73" s="91">
        <v>12661</v>
      </c>
      <c r="C73" s="51">
        <f t="shared" si="7"/>
        <v>-6.9803921568627452E-3</v>
      </c>
      <c r="D73" s="60">
        <f t="shared" si="9"/>
        <v>12125.358665706417</v>
      </c>
      <c r="E73" s="8">
        <f>'[3]LSTA DATA'!C76</f>
        <v>-1.0979379280442569E-2</v>
      </c>
      <c r="H73" s="22"/>
      <c r="I73" s="23"/>
      <c r="J73" s="23"/>
      <c r="K73" s="23"/>
      <c r="L73" s="23"/>
      <c r="Q73" s="6"/>
    </row>
    <row r="74" spans="1:17">
      <c r="A74" s="7">
        <f t="shared" si="8"/>
        <v>43465</v>
      </c>
      <c r="B74" s="91">
        <v>12363</v>
      </c>
      <c r="C74" s="51">
        <f t="shared" si="7"/>
        <v>-2.3536845430850644E-2</v>
      </c>
      <c r="D74" s="60">
        <f t="shared" si="9"/>
        <v>11742.400859654541</v>
      </c>
      <c r="E74" s="8">
        <f>'[3]LSTA DATA'!C77</f>
        <v>-3.1583214699865136E-2</v>
      </c>
      <c r="H74" s="22"/>
      <c r="I74" s="23"/>
      <c r="J74" s="23"/>
      <c r="K74" s="23"/>
      <c r="L74" s="23"/>
      <c r="Q74" s="6"/>
    </row>
    <row r="75" spans="1:17">
      <c r="A75" s="7">
        <f t="shared" si="8"/>
        <v>43496</v>
      </c>
      <c r="B75" s="91">
        <v>12712</v>
      </c>
      <c r="C75" s="51">
        <f t="shared" si="7"/>
        <v>2.822939415999353E-2</v>
      </c>
      <c r="D75" s="60">
        <f t="shared" si="9"/>
        <v>12159.939184014085</v>
      </c>
      <c r="E75" s="8">
        <f>'[3]LSTA DATA'!C78</f>
        <v>3.5558173268820603E-2</v>
      </c>
      <c r="H75" s="22"/>
      <c r="I75" s="23"/>
      <c r="J75" s="23"/>
      <c r="K75" s="23"/>
      <c r="L75" s="23"/>
      <c r="Q75" s="6"/>
    </row>
    <row r="76" spans="1:17">
      <c r="A76" s="7">
        <f t="shared" si="8"/>
        <v>43524</v>
      </c>
      <c r="B76" s="91">
        <v>12926</v>
      </c>
      <c r="C76" s="51">
        <f t="shared" si="7"/>
        <v>1.6834487098804279E-2</v>
      </c>
      <c r="D76" s="60">
        <f t="shared" si="9"/>
        <v>12403.889022257283</v>
      </c>
      <c r="E76" s="8">
        <f>'[3]LSTA DATA'!C79</f>
        <v>2.0061764664407455E-2</v>
      </c>
      <c r="H76" s="22"/>
      <c r="I76" s="23"/>
      <c r="J76" s="23"/>
      <c r="K76" s="23"/>
      <c r="L76" s="23"/>
      <c r="Q76" s="6"/>
    </row>
    <row r="77" spans="1:17">
      <c r="A77" s="7">
        <f t="shared" si="8"/>
        <v>43555</v>
      </c>
      <c r="B77" s="91">
        <v>12904</v>
      </c>
      <c r="C77" s="51">
        <f t="shared" si="7"/>
        <v>-1.7019959771004177E-3</v>
      </c>
      <c r="D77" s="60">
        <f t="shared" si="9"/>
        <v>12344.616299141489</v>
      </c>
      <c r="E77" s="8">
        <f>'[3]LSTA DATA'!C80</f>
        <v>-4.7785596121857621E-3</v>
      </c>
      <c r="H77" s="22"/>
      <c r="I77" s="23"/>
      <c r="J77" s="23"/>
      <c r="K77" s="23"/>
      <c r="L77" s="23"/>
      <c r="Q77" s="6"/>
    </row>
    <row r="78" spans="1:17">
      <c r="A78" s="7">
        <f t="shared" si="8"/>
        <v>43585</v>
      </c>
      <c r="B78" s="91">
        <v>13140</v>
      </c>
      <c r="C78" s="51">
        <f t="shared" si="7"/>
        <v>1.8288902665840049E-2</v>
      </c>
      <c r="D78" s="60">
        <f t="shared" si="9"/>
        <v>12602.341186826254</v>
      </c>
      <c r="E78" s="8">
        <f>'[3]LSTA DATA'!C81</f>
        <v>2.0877513033976447E-2</v>
      </c>
      <c r="H78" s="22"/>
      <c r="I78" s="23"/>
      <c r="J78" s="23"/>
      <c r="K78" s="23"/>
      <c r="L78" s="23"/>
      <c r="Q78" s="6"/>
    </row>
    <row r="79" spans="1:17">
      <c r="A79" s="7">
        <f t="shared" si="8"/>
        <v>43616</v>
      </c>
      <c r="B79" s="91">
        <v>13074</v>
      </c>
      <c r="C79" s="51">
        <f t="shared" si="7"/>
        <v>-5.0228310502283104E-3</v>
      </c>
      <c r="D79" s="60">
        <f t="shared" si="9"/>
        <v>12517.976153731843</v>
      </c>
      <c r="E79" s="8">
        <f>'[3]LSTA DATA'!C82</f>
        <v>-6.6943936720743613E-3</v>
      </c>
      <c r="H79" s="22"/>
      <c r="I79" s="23"/>
      <c r="J79" s="23"/>
      <c r="K79" s="23"/>
      <c r="L79" s="23"/>
      <c r="Q79" s="6"/>
    </row>
    <row r="80" spans="1:17">
      <c r="A80" s="7">
        <f t="shared" si="8"/>
        <v>43646</v>
      </c>
      <c r="B80" s="91">
        <v>13138</v>
      </c>
      <c r="C80" s="51">
        <f t="shared" si="7"/>
        <v>4.8952118708887873E-3</v>
      </c>
      <c r="D80" s="60">
        <f t="shared" si="9"/>
        <v>12540.267727516952</v>
      </c>
      <c r="E80" s="8">
        <f>'[3]LSTA DATA'!C83</f>
        <v>1.7807649983789808E-3</v>
      </c>
      <c r="H80" s="22"/>
      <c r="I80" s="23"/>
      <c r="J80" s="23"/>
      <c r="K80" s="23"/>
      <c r="L80" s="23"/>
      <c r="Q80" s="6"/>
    </row>
    <row r="81" spans="1:17">
      <c r="A81" s="7">
        <f t="shared" si="8"/>
        <v>43677</v>
      </c>
      <c r="B81" s="91">
        <v>13260</v>
      </c>
      <c r="C81" s="51">
        <f t="shared" si="7"/>
        <v>9.2860404932257577E-3</v>
      </c>
      <c r="D81" s="60">
        <f t="shared" si="9"/>
        <v>12670.873486745093</v>
      </c>
      <c r="E81" s="8">
        <f>'[3]LSTA DATA'!C84</f>
        <v>1.0414909957747964E-2</v>
      </c>
      <c r="H81" s="22"/>
      <c r="I81" s="23"/>
      <c r="J81" s="23"/>
      <c r="K81" s="23"/>
      <c r="L81" s="23"/>
      <c r="Q81" s="6"/>
    </row>
    <row r="82" spans="1:17">
      <c r="A82" s="7">
        <f t="shared" si="8"/>
        <v>43708</v>
      </c>
      <c r="B82" s="91">
        <v>13223</v>
      </c>
      <c r="C82" s="51">
        <f t="shared" si="7"/>
        <v>-2.7903469079939669E-3</v>
      </c>
      <c r="D82" s="60">
        <f t="shared" si="9"/>
        <v>12620.974656195349</v>
      </c>
      <c r="E82" s="8">
        <f>'[3]LSTA DATA'!C85</f>
        <v>-3.9380734565729325E-3</v>
      </c>
      <c r="H82" s="22"/>
      <c r="I82" s="23"/>
      <c r="J82" s="23"/>
      <c r="K82" s="23"/>
      <c r="L82" s="23"/>
      <c r="Q82" s="6"/>
    </row>
    <row r="83" spans="1:17">
      <c r="A83" s="7">
        <f t="shared" si="8"/>
        <v>43738</v>
      </c>
      <c r="B83" s="91">
        <v>13310</v>
      </c>
      <c r="C83" s="51">
        <f t="shared" si="7"/>
        <v>6.579444906602133E-3</v>
      </c>
      <c r="D83" s="60">
        <f t="shared" si="9"/>
        <v>12706.825794208769</v>
      </c>
      <c r="E83" s="8">
        <f>'[3]LSTA DATA'!C86</f>
        <v>6.8022589658935928E-3</v>
      </c>
      <c r="H83" s="22"/>
      <c r="I83" s="23"/>
      <c r="J83" s="23"/>
      <c r="K83" s="23"/>
      <c r="L83" s="23"/>
      <c r="Q83" s="6"/>
    </row>
    <row r="84" spans="1:17">
      <c r="A84" s="7">
        <f t="shared" si="8"/>
        <v>43769</v>
      </c>
      <c r="B84" s="91">
        <v>13263</v>
      </c>
      <c r="C84" s="51">
        <f t="shared" si="7"/>
        <v>-3.5311795642374156E-3</v>
      </c>
      <c r="D84" s="60">
        <f t="shared" si="9"/>
        <v>12681.676326348645</v>
      </c>
      <c r="E84" s="8">
        <f>'[3]LSTA DATA'!C87</f>
        <v>-1.9792093058823568E-3</v>
      </c>
      <c r="H84" s="22"/>
      <c r="I84" s="23"/>
      <c r="J84" s="23"/>
      <c r="K84" s="23"/>
      <c r="L84" s="23"/>
      <c r="Q84" s="6"/>
    </row>
    <row r="85" spans="1:17">
      <c r="A85" s="7">
        <f t="shared" si="8"/>
        <v>43799</v>
      </c>
      <c r="B85" s="91">
        <v>13365</v>
      </c>
      <c r="C85" s="51">
        <f t="shared" si="7"/>
        <v>7.6905677448541052E-3</v>
      </c>
      <c r="D85" s="60">
        <f t="shared" si="9"/>
        <v>12776.901356928111</v>
      </c>
      <c r="E85" s="8">
        <f>'[3]LSTA DATA'!C88</f>
        <v>7.508867765503302E-3</v>
      </c>
      <c r="H85" s="22"/>
      <c r="I85" s="23"/>
      <c r="J85" s="23"/>
      <c r="K85" s="23"/>
      <c r="L85" s="23"/>
      <c r="Q85" s="6"/>
    </row>
    <row r="86" spans="1:17">
      <c r="A86" s="7">
        <f t="shared" si="8"/>
        <v>43830</v>
      </c>
      <c r="B86" s="91">
        <v>13602</v>
      </c>
      <c r="C86" s="51">
        <f t="shared" si="7"/>
        <v>1.7732884399551067E-2</v>
      </c>
      <c r="D86" s="60">
        <f t="shared" si="9"/>
        <v>12993.01530688067</v>
      </c>
      <c r="E86" s="8">
        <f>'[3]LSTA DATA'!C89</f>
        <v>1.6914425799755772E-2</v>
      </c>
      <c r="H86" s="22"/>
      <c r="I86" s="23"/>
      <c r="J86" s="23"/>
      <c r="K86" s="23"/>
      <c r="L86" s="23"/>
      <c r="Q86" s="6"/>
    </row>
    <row r="87" spans="1:17">
      <c r="A87" s="7">
        <f t="shared" si="8"/>
        <v>43861</v>
      </c>
      <c r="B87" s="91">
        <v>13684</v>
      </c>
      <c r="C87" s="51">
        <f t="shared" si="7"/>
        <v>6.0285252168798707E-3</v>
      </c>
      <c r="D87" s="60">
        <f t="shared" si="9"/>
        <v>13021.594247630812</v>
      </c>
      <c r="E87" s="8">
        <f>'[3]LSTA DATA'!C90</f>
        <v>2.199561847280096E-3</v>
      </c>
      <c r="H87" s="22"/>
      <c r="I87" s="23"/>
      <c r="J87" s="23"/>
      <c r="K87" s="23"/>
      <c r="L87" s="23"/>
      <c r="Q87" s="6"/>
    </row>
    <row r="88" spans="1:17">
      <c r="A88" s="7">
        <f t="shared" si="8"/>
        <v>43890</v>
      </c>
      <c r="B88" s="91">
        <v>13500</v>
      </c>
      <c r="C88" s="51">
        <f t="shared" si="7"/>
        <v>-1.3446360713241743E-2</v>
      </c>
      <c r="D88" s="60">
        <f t="shared" si="9"/>
        <v>12768.842095636575</v>
      </c>
      <c r="E88" s="8">
        <f>'[3]LSTA DATA'!C91</f>
        <v>-1.941023097384742E-2</v>
      </c>
      <c r="H88" s="22"/>
      <c r="I88" s="23"/>
      <c r="J88" s="23"/>
      <c r="K88" s="23"/>
      <c r="L88" s="23"/>
      <c r="Q88" s="6"/>
    </row>
    <row r="89" spans="1:17">
      <c r="A89" s="7">
        <f t="shared" si="8"/>
        <v>43921</v>
      </c>
      <c r="B89" s="91">
        <v>12104</v>
      </c>
      <c r="C89" s="51">
        <f t="shared" si="7"/>
        <v>-0.10340740740740741</v>
      </c>
      <c r="D89" s="60">
        <f t="shared" si="9"/>
        <v>11709.306446265882</v>
      </c>
      <c r="E89" s="8">
        <f>'[3]LSTA DATA'!C92</f>
        <v>-8.2978209099536238E-2</v>
      </c>
      <c r="H89" s="22"/>
      <c r="I89" s="23"/>
      <c r="J89" s="23"/>
      <c r="K89" s="23"/>
      <c r="L89" s="23"/>
      <c r="Q89" s="6"/>
    </row>
    <row r="90" spans="1:17">
      <c r="A90" s="7">
        <f t="shared" si="8"/>
        <v>43951</v>
      </c>
      <c r="B90" s="91">
        <v>12540</v>
      </c>
      <c r="C90" s="51">
        <f t="shared" si="7"/>
        <v>3.6021150033046928E-2</v>
      </c>
      <c r="D90" s="60">
        <f t="shared" si="9"/>
        <v>12092.149936554759</v>
      </c>
      <c r="E90" s="8">
        <f>'[3]LSTA DATA'!C93</f>
        <v>3.2695658965434804E-2</v>
      </c>
      <c r="H90" s="22"/>
      <c r="I90" s="23"/>
      <c r="J90" s="23"/>
      <c r="K90" s="23"/>
      <c r="L90" s="23"/>
      <c r="Q90" s="6"/>
    </row>
    <row r="91" spans="1:17">
      <c r="A91" s="7">
        <f>EOMONTH(A90,1)</f>
        <v>43982</v>
      </c>
      <c r="B91" s="91">
        <v>13000</v>
      </c>
      <c r="C91" s="51">
        <f>(B91-B90)/B90</f>
        <v>3.6682615629984053E-2</v>
      </c>
      <c r="D91" s="60">
        <f t="shared" si="9"/>
        <v>12506.54457743179</v>
      </c>
      <c r="E91" s="8">
        <f>'[3]LSTA DATA'!C94</f>
        <v>3.4269723998733292E-2</v>
      </c>
      <c r="H91" s="22"/>
      <c r="I91" s="23"/>
      <c r="J91" s="23"/>
      <c r="K91" s="23"/>
      <c r="L91" s="23"/>
      <c r="Q91" s="6"/>
    </row>
    <row r="92" spans="1:17">
      <c r="A92" s="7">
        <f t="shared" si="8"/>
        <v>44012</v>
      </c>
      <c r="B92" s="91">
        <v>13165</v>
      </c>
      <c r="C92" s="51">
        <f t="shared" ref="C92:C101" si="10">(B92-B91)/B91</f>
        <v>1.2692307692307692E-2</v>
      </c>
      <c r="D92" s="60">
        <f t="shared" si="9"/>
        <v>12481.966688386668</v>
      </c>
      <c r="E92" s="8">
        <f>'[3]LSTA DATA'!C95</f>
        <v>-1.9652022101670497E-3</v>
      </c>
      <c r="H92" s="22"/>
      <c r="I92" s="23"/>
      <c r="J92" s="23"/>
      <c r="K92" s="23"/>
      <c r="L92" s="23"/>
      <c r="Q92" s="6"/>
    </row>
    <row r="93" spans="1:17">
      <c r="A93" s="7">
        <f t="shared" si="8"/>
        <v>44043</v>
      </c>
      <c r="B93" s="91">
        <v>13370</v>
      </c>
      <c r="C93" s="51">
        <f t="shared" si="10"/>
        <v>1.5571591340676035E-2</v>
      </c>
      <c r="D93" s="60">
        <f t="shared" si="9"/>
        <v>12756.095888062013</v>
      </c>
      <c r="E93" s="8">
        <f>'[3]LSTA DATA'!C96</f>
        <v>2.1962019809778521E-2</v>
      </c>
      <c r="H93" s="22"/>
      <c r="I93" s="23"/>
      <c r="J93" s="23"/>
      <c r="K93" s="23"/>
      <c r="L93" s="23"/>
      <c r="Q93" s="6"/>
    </row>
    <row r="94" spans="1:17">
      <c r="A94" s="7">
        <f t="shared" si="8"/>
        <v>44074</v>
      </c>
      <c r="B94" s="91">
        <v>13541</v>
      </c>
      <c r="C94" s="51">
        <f t="shared" si="10"/>
        <v>1.2789827973074047E-2</v>
      </c>
      <c r="D94" s="60">
        <f t="shared" si="9"/>
        <v>12922.768270516828</v>
      </c>
      <c r="E94" s="8">
        <f>'[3]LSTA DATA'!C97</f>
        <v>1.3066096705246499E-2</v>
      </c>
      <c r="H94" s="22"/>
      <c r="I94" s="23"/>
      <c r="J94" s="23"/>
      <c r="K94" s="23"/>
      <c r="L94" s="23"/>
      <c r="Q94" s="6"/>
    </row>
    <row r="95" spans="1:17">
      <c r="A95" s="7">
        <f t="shared" si="8"/>
        <v>44104</v>
      </c>
      <c r="B95" s="91">
        <v>13584</v>
      </c>
      <c r="C95" s="51">
        <f t="shared" si="10"/>
        <v>3.1755409497082935E-3</v>
      </c>
      <c r="D95" s="60">
        <f t="shared" si="9"/>
        <v>12923.797112383836</v>
      </c>
      <c r="E95" s="8">
        <f>'[3]LSTA DATA'!C98</f>
        <v>7.9614665021487951E-5</v>
      </c>
      <c r="H95" s="52"/>
      <c r="I95" s="53"/>
      <c r="J95" s="53"/>
      <c r="K95" s="53"/>
      <c r="L95" s="53"/>
      <c r="Q95" s="6"/>
    </row>
    <row r="96" spans="1:17">
      <c r="A96" s="7">
        <f t="shared" si="8"/>
        <v>44135</v>
      </c>
      <c r="B96" s="91">
        <v>13590</v>
      </c>
      <c r="C96" s="51">
        <f t="shared" si="10"/>
        <v>4.4169611307420494E-4</v>
      </c>
      <c r="D96" s="60">
        <f t="shared" si="9"/>
        <v>12875.898807686601</v>
      </c>
      <c r="E96" s="8">
        <f>'[3]LSTA DATA'!C99</f>
        <v>-3.7062098917769459E-3</v>
      </c>
      <c r="H96" s="52"/>
      <c r="I96" s="53"/>
      <c r="J96" s="53"/>
      <c r="K96" s="53"/>
      <c r="L96" s="53"/>
      <c r="Q96" s="6"/>
    </row>
    <row r="97" spans="1:17">
      <c r="A97" s="7">
        <f t="shared" si="8"/>
        <v>44165</v>
      </c>
      <c r="B97" s="91">
        <v>13853</v>
      </c>
      <c r="C97" s="51">
        <f t="shared" si="10"/>
        <v>1.9352465047829285E-2</v>
      </c>
      <c r="D97" s="60">
        <f t="shared" si="9"/>
        <v>13220.617991014791</v>
      </c>
      <c r="E97" s="8">
        <f>'[3]LSTA DATA'!C100</f>
        <v>2.6772436509240105E-2</v>
      </c>
      <c r="H97" s="52"/>
      <c r="I97" s="53"/>
      <c r="J97" s="53"/>
      <c r="K97" s="53"/>
      <c r="L97" s="53"/>
      <c r="Q97" s="6"/>
    </row>
    <row r="98" spans="1:17">
      <c r="A98" s="7">
        <f t="shared" si="8"/>
        <v>44196</v>
      </c>
      <c r="B98" s="91">
        <v>14045</v>
      </c>
      <c r="C98" s="51">
        <f t="shared" si="10"/>
        <v>1.3859813758752617E-2</v>
      </c>
      <c r="D98" s="60">
        <f t="shared" si="9"/>
        <v>13361.569326794479</v>
      </c>
      <c r="E98" s="8">
        <f>'[3]LSTA DATA'!C101</f>
        <v>1.0661478599221619E-2</v>
      </c>
      <c r="H98" s="52"/>
      <c r="I98" s="53"/>
      <c r="J98" s="53"/>
      <c r="K98" s="53"/>
      <c r="L98" s="53"/>
      <c r="Q98" s="6"/>
    </row>
    <row r="99" spans="1:17">
      <c r="A99" s="7">
        <f t="shared" si="8"/>
        <v>44227</v>
      </c>
      <c r="B99" s="91">
        <v>14162</v>
      </c>
      <c r="C99" s="51">
        <f t="shared" si="10"/>
        <v>8.3303666785332856E-3</v>
      </c>
      <c r="D99" s="60">
        <f t="shared" si="9"/>
        <v>13495.604558912639</v>
      </c>
      <c r="E99" s="8">
        <f>'[3]LSTA DATA'!C102</f>
        <v>1.0031398920288037E-2</v>
      </c>
      <c r="H99" s="52"/>
      <c r="I99" s="53"/>
      <c r="J99" s="53"/>
      <c r="K99" s="53"/>
      <c r="L99" s="53"/>
      <c r="Q99" s="6"/>
    </row>
    <row r="100" spans="1:17">
      <c r="A100" s="7">
        <f t="shared" si="8"/>
        <v>44255</v>
      </c>
      <c r="B100" s="91">
        <v>14227</v>
      </c>
      <c r="C100" s="51">
        <f t="shared" si="10"/>
        <v>4.5897472108459257E-3</v>
      </c>
      <c r="D100" s="60">
        <f t="shared" si="9"/>
        <v>13539.959074956856</v>
      </c>
      <c r="E100" s="8">
        <f>'[3]LSTA DATA'!C103</f>
        <v>3.2865897819245316E-3</v>
      </c>
      <c r="H100" s="52"/>
      <c r="I100" s="53"/>
      <c r="J100" s="53"/>
      <c r="K100" s="53"/>
      <c r="L100" s="53"/>
      <c r="Q100" s="6"/>
    </row>
    <row r="101" spans="1:17">
      <c r="A101" s="7">
        <f t="shared" si="8"/>
        <v>44286</v>
      </c>
      <c r="B101" s="91">
        <v>14214</v>
      </c>
      <c r="C101" s="51">
        <f t="shared" si="10"/>
        <v>-9.1375553524987701E-4</v>
      </c>
      <c r="D101" s="60">
        <f t="shared" si="9"/>
        <v>13498.462452987655</v>
      </c>
      <c r="E101" s="8">
        <f>'[3]LSTA DATA'!C104</f>
        <v>-3.0647523924908215E-3</v>
      </c>
      <c r="H101" s="52"/>
      <c r="I101" s="53"/>
      <c r="J101" s="53"/>
      <c r="K101" s="53"/>
      <c r="L101" s="53"/>
      <c r="Q101" s="6"/>
    </row>
    <row r="102" spans="1:17">
      <c r="C102" s="8"/>
      <c r="E102" s="8"/>
      <c r="H102" s="52"/>
      <c r="I102" s="53"/>
      <c r="J102" s="53"/>
      <c r="K102" s="53"/>
      <c r="L102" s="53"/>
      <c r="Q102" s="6"/>
    </row>
    <row r="103" spans="1:17">
      <c r="C103" s="8"/>
      <c r="D103" s="8"/>
      <c r="E103" s="8"/>
      <c r="H103" s="52"/>
      <c r="I103" s="53"/>
      <c r="J103" s="53"/>
      <c r="K103" s="53"/>
      <c r="L103" s="53"/>
      <c r="Q103" s="6"/>
    </row>
    <row r="104" spans="1:17">
      <c r="A104" s="6"/>
      <c r="C104" s="8"/>
      <c r="E104" s="8"/>
      <c r="H104" s="52"/>
      <c r="I104" s="53"/>
      <c r="J104" s="53"/>
      <c r="K104" s="53"/>
      <c r="L104" s="53"/>
      <c r="Q104" s="6"/>
    </row>
    <row r="105" spans="1:17">
      <c r="A105" s="6"/>
      <c r="C105" s="8"/>
      <c r="E105" s="8"/>
      <c r="H105" s="52"/>
      <c r="I105" s="53"/>
      <c r="J105" s="53"/>
      <c r="K105" s="53"/>
      <c r="L105" s="53"/>
      <c r="Q105" s="6"/>
    </row>
    <row r="106" spans="1:17">
      <c r="A106" s="6"/>
      <c r="C106" s="8"/>
      <c r="E106" s="8"/>
      <c r="H106" s="52"/>
      <c r="I106" s="53"/>
      <c r="J106" s="53"/>
      <c r="K106" s="53"/>
      <c r="L106" s="53"/>
      <c r="Q106" s="6"/>
    </row>
    <row r="107" spans="1:17">
      <c r="A107" s="6"/>
      <c r="C107" s="8"/>
      <c r="E107" s="8"/>
      <c r="H107" s="52"/>
      <c r="I107" s="53"/>
      <c r="J107" s="53"/>
      <c r="K107" s="53"/>
      <c r="L107" s="53"/>
      <c r="Q107" s="6"/>
    </row>
    <row r="108" spans="1:17">
      <c r="A108" s="6"/>
      <c r="C108" s="8"/>
      <c r="E108" s="8"/>
      <c r="H108" s="52"/>
      <c r="I108" s="53"/>
      <c r="J108" s="53"/>
      <c r="K108" s="53"/>
      <c r="L108" s="53"/>
      <c r="Q108" s="6"/>
    </row>
    <row r="109" spans="1:17">
      <c r="A109" s="6"/>
      <c r="C109" s="8"/>
      <c r="E109" s="8"/>
      <c r="H109" s="52"/>
      <c r="I109" s="53"/>
      <c r="J109" s="53"/>
      <c r="K109" s="53"/>
      <c r="L109" s="53"/>
      <c r="Q109" s="6"/>
    </row>
    <row r="110" spans="1:17">
      <c r="A110" s="6"/>
      <c r="C110" s="8"/>
      <c r="E110" s="8"/>
      <c r="H110" s="52"/>
      <c r="I110" s="53"/>
      <c r="J110" s="53"/>
      <c r="K110" s="53"/>
      <c r="L110" s="53"/>
      <c r="Q110" s="6"/>
    </row>
    <row r="111" spans="1:17">
      <c r="A111" s="6"/>
      <c r="C111" s="8"/>
      <c r="E111" s="8"/>
      <c r="H111" s="52"/>
      <c r="I111" s="53"/>
      <c r="J111" s="53"/>
      <c r="K111" s="53"/>
      <c r="L111" s="53"/>
      <c r="Q111" s="6"/>
    </row>
    <row r="112" spans="1:17">
      <c r="A112" s="6"/>
      <c r="C112" s="8"/>
      <c r="E112" s="8"/>
      <c r="H112" s="52"/>
      <c r="I112" s="53"/>
      <c r="J112" s="53"/>
      <c r="K112" s="53"/>
      <c r="L112" s="53"/>
      <c r="Q112" s="6"/>
    </row>
    <row r="113" spans="2:12" s="6" customFormat="1">
      <c r="B113" s="57"/>
      <c r="C113" s="8"/>
      <c r="D113" s="61"/>
      <c r="E113" s="8"/>
      <c r="H113" s="52"/>
      <c r="I113" s="53"/>
      <c r="J113" s="53"/>
      <c r="K113" s="53"/>
      <c r="L113" s="53"/>
    </row>
    <row r="114" spans="2:12" s="6" customFormat="1">
      <c r="B114" s="57"/>
      <c r="C114" s="8"/>
      <c r="D114" s="61"/>
      <c r="E114" s="8"/>
      <c r="H114" s="52"/>
      <c r="I114" s="53"/>
      <c r="J114" s="53"/>
      <c r="K114" s="53"/>
      <c r="L114" s="53"/>
    </row>
    <row r="115" spans="2:12" s="6" customFormat="1">
      <c r="B115" s="57"/>
      <c r="C115" s="8"/>
      <c r="D115" s="61"/>
      <c r="E115" s="8"/>
      <c r="H115" s="52"/>
      <c r="I115" s="53"/>
      <c r="J115" s="53"/>
      <c r="K115" s="53"/>
      <c r="L115" s="53"/>
    </row>
    <row r="116" spans="2:12" s="6" customFormat="1">
      <c r="B116" s="57"/>
      <c r="C116" s="8"/>
      <c r="D116" s="61"/>
      <c r="E116" s="8"/>
      <c r="H116" s="52"/>
      <c r="I116" s="53"/>
      <c r="J116" s="53"/>
      <c r="K116" s="53"/>
      <c r="L116" s="53"/>
    </row>
    <row r="117" spans="2:12" s="6" customFormat="1">
      <c r="B117" s="57"/>
      <c r="C117" s="8"/>
      <c r="D117" s="61"/>
      <c r="E117" s="8"/>
      <c r="H117" s="52"/>
      <c r="I117" s="53"/>
      <c r="J117" s="53"/>
      <c r="K117" s="53"/>
      <c r="L117" s="53"/>
    </row>
    <row r="118" spans="2:12" s="6" customFormat="1">
      <c r="B118" s="57"/>
      <c r="C118" s="8"/>
      <c r="D118" s="61"/>
      <c r="E118" s="8"/>
      <c r="H118" s="52"/>
      <c r="I118" s="53"/>
      <c r="J118" s="53"/>
      <c r="K118" s="53"/>
      <c r="L118" s="53"/>
    </row>
    <row r="119" spans="2:12" s="6" customFormat="1">
      <c r="B119" s="57"/>
      <c r="C119" s="8"/>
      <c r="D119" s="61"/>
      <c r="E119" s="8"/>
      <c r="H119" s="52"/>
      <c r="I119" s="53"/>
      <c r="J119" s="53"/>
      <c r="K119" s="53"/>
      <c r="L119" s="53"/>
    </row>
    <row r="120" spans="2:12" s="6" customFormat="1">
      <c r="B120" s="57"/>
      <c r="C120" s="8"/>
      <c r="D120" s="61"/>
      <c r="E120" s="8"/>
      <c r="H120" s="52"/>
      <c r="I120" s="53"/>
      <c r="J120" s="53"/>
      <c r="K120" s="53"/>
      <c r="L120" s="53"/>
    </row>
    <row r="121" spans="2:12" s="6" customFormat="1">
      <c r="B121" s="57"/>
      <c r="C121" s="8"/>
      <c r="D121" s="61"/>
      <c r="E121" s="8"/>
      <c r="H121" s="52"/>
      <c r="I121" s="53"/>
      <c r="J121" s="53"/>
      <c r="K121" s="53"/>
      <c r="L121" s="53"/>
    </row>
    <row r="122" spans="2:12" s="6" customFormat="1">
      <c r="B122" s="57"/>
      <c r="C122" s="102"/>
      <c r="D122" s="61"/>
      <c r="E122" s="102"/>
      <c r="I122" s="102"/>
      <c r="J122" s="102"/>
      <c r="K122" s="102"/>
      <c r="L122" s="102"/>
    </row>
    <row r="123" spans="2:12" s="6" customFormat="1">
      <c r="B123" s="57"/>
      <c r="C123" s="102"/>
      <c r="D123" s="61"/>
      <c r="E123" s="102"/>
      <c r="I123" s="102"/>
      <c r="J123" s="102"/>
      <c r="K123" s="102"/>
      <c r="L123" s="102"/>
    </row>
    <row r="124" spans="2:12" s="6" customFormat="1">
      <c r="B124" s="57"/>
      <c r="C124" s="102"/>
      <c r="D124" s="61"/>
      <c r="E124" s="102"/>
      <c r="I124" s="102"/>
      <c r="J124" s="102"/>
      <c r="K124" s="102"/>
      <c r="L124" s="102"/>
    </row>
  </sheetData>
  <mergeCells count="15">
    <mergeCell ref="N1:P1"/>
    <mergeCell ref="N2:P2"/>
    <mergeCell ref="N3:P3"/>
    <mergeCell ref="N4:P4"/>
    <mergeCell ref="N27:O27"/>
    <mergeCell ref="N21:O21"/>
    <mergeCell ref="N26:O26"/>
    <mergeCell ref="N20:O20"/>
    <mergeCell ref="N24:O24"/>
    <mergeCell ref="N25:O25"/>
    <mergeCell ref="I2:L2"/>
    <mergeCell ref="N18:O18"/>
    <mergeCell ref="N19:O19"/>
    <mergeCell ref="N22:O22"/>
    <mergeCell ref="N23:O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9DB9-9DF2-4936-8441-13DF444B67B5}">
  <sheetPr>
    <tabColor rgb="FFFF0000"/>
  </sheetPr>
  <dimension ref="A1:D14"/>
  <sheetViews>
    <sheetView workbookViewId="0">
      <selection activeCell="C1" sqref="C1:C1048576"/>
    </sheetView>
  </sheetViews>
  <sheetFormatPr defaultRowHeight="15"/>
  <cols>
    <col min="3" max="3" width="11.85546875" bestFit="1" customWidth="1"/>
  </cols>
  <sheetData>
    <row r="1" spans="1:4">
      <c r="A1" t="s">
        <v>107</v>
      </c>
      <c r="B1" t="s">
        <v>108</v>
      </c>
      <c r="C1" t="s">
        <v>574</v>
      </c>
      <c r="D1" t="s">
        <v>106</v>
      </c>
    </row>
    <row r="2" spans="1:4">
      <c r="A2" t="str">
        <f>'CFR Portfolio'!D21</f>
        <v>Null</v>
      </c>
      <c r="B2" s="109">
        <f>'CFR Portfolio'!E21</f>
        <v>8.8000000000000005E-3</v>
      </c>
      <c r="C2" s="109">
        <f>'CFR Portfolio'!F21</f>
        <v>8.9759281925744592E-3</v>
      </c>
      <c r="D2">
        <v>1</v>
      </c>
    </row>
    <row r="3" spans="1:4">
      <c r="A3" t="str">
        <f>'CFR Portfolio'!D22</f>
        <v>B1</v>
      </c>
      <c r="B3" s="109">
        <f>'CFR Portfolio'!E22</f>
        <v>0.1052</v>
      </c>
      <c r="C3" s="109">
        <f>'CFR Portfolio'!F22</f>
        <v>0.10730314157486739</v>
      </c>
      <c r="D3">
        <v>2</v>
      </c>
    </row>
    <row r="4" spans="1:4">
      <c r="A4" t="str">
        <f>'CFR Portfolio'!D23</f>
        <v>B2</v>
      </c>
      <c r="B4" s="109">
        <f>'CFR Portfolio'!E23</f>
        <v>0.40910000000000002</v>
      </c>
      <c r="C4" s="109">
        <f>'CFR Portfolio'!F23</f>
        <v>0.41727866177070583</v>
      </c>
      <c r="D4">
        <v>3</v>
      </c>
    </row>
    <row r="5" spans="1:4">
      <c r="A5" t="str">
        <f>'CFR Portfolio'!D24</f>
        <v>B3</v>
      </c>
      <c r="B5" s="109">
        <f>'CFR Portfolio'!E24</f>
        <v>0.33689999999999998</v>
      </c>
      <c r="C5" s="109">
        <f>'CFR Portfolio'!F24</f>
        <v>0.34363525091799263</v>
      </c>
      <c r="D5">
        <v>4</v>
      </c>
    </row>
    <row r="6" spans="1:4">
      <c r="A6" t="str">
        <f>'CFR Portfolio'!D25</f>
        <v>Ba1</v>
      </c>
      <c r="B6" s="109">
        <f>'CFR Portfolio'!E25</f>
        <v>2.0000000000000001E-4</v>
      </c>
      <c r="C6" s="109">
        <f>'CFR Portfolio'!F25</f>
        <v>2.039983680130559E-4</v>
      </c>
      <c r="D6">
        <v>5</v>
      </c>
    </row>
    <row r="7" spans="1:4">
      <c r="A7" t="str">
        <f>'CFR Portfolio'!D26</f>
        <v>Ba2</v>
      </c>
      <c r="B7" s="109">
        <f>'CFR Portfolio'!E26</f>
        <v>1.3599999999999999E-2</v>
      </c>
      <c r="C7" s="109">
        <f>'CFR Portfolio'!F26</f>
        <v>1.38718890248878E-2</v>
      </c>
      <c r="D7">
        <v>6</v>
      </c>
    </row>
    <row r="8" spans="1:4">
      <c r="A8" t="str">
        <f>'CFR Portfolio'!D27</f>
        <v>Ba3</v>
      </c>
      <c r="B8" s="109">
        <f>'CFR Portfolio'!E27</f>
        <v>4.3099999999999999E-2</v>
      </c>
      <c r="C8" s="109">
        <f>'CFR Portfolio'!F27</f>
        <v>4.3961648306813546E-2</v>
      </c>
      <c r="D8">
        <v>7</v>
      </c>
    </row>
    <row r="9" spans="1:4">
      <c r="A9" t="str">
        <f>'CFR Portfolio'!D28</f>
        <v>Baa1</v>
      </c>
      <c r="B9" s="109">
        <f>'CFR Portfolio'!E28</f>
        <v>3.5999999999999999E-3</v>
      </c>
      <c r="C9" s="109">
        <f>'CFR Portfolio'!F28</f>
        <v>3.6719706242350058E-3</v>
      </c>
      <c r="D9">
        <v>8</v>
      </c>
    </row>
    <row r="10" spans="1:4">
      <c r="A10" t="str">
        <f>'CFR Portfolio'!D29</f>
        <v>Baa3</v>
      </c>
      <c r="B10" s="109">
        <f>'CFR Portfolio'!E29</f>
        <v>8.9999999999999998E-4</v>
      </c>
      <c r="C10" s="109">
        <f>'CFR Portfolio'!F29</f>
        <v>9.1799265605875145E-4</v>
      </c>
      <c r="D10">
        <v>9</v>
      </c>
    </row>
    <row r="11" spans="1:4">
      <c r="A11" t="str">
        <f>'CFR Portfolio'!D30</f>
        <v>Caa1</v>
      </c>
      <c r="B11" s="109">
        <f>'CFR Portfolio'!E30</f>
        <v>3.1199999999999999E-2</v>
      </c>
      <c r="C11" s="109">
        <f>'CFR Portfolio'!F30</f>
        <v>3.1823745410036713E-2</v>
      </c>
      <c r="D11">
        <v>10</v>
      </c>
    </row>
    <row r="12" spans="1:4">
      <c r="A12" t="str">
        <f>'CFR Portfolio'!D31</f>
        <v>Caa2</v>
      </c>
      <c r="B12" s="109">
        <f>'CFR Portfolio'!E31</f>
        <v>3.0999999999999999E-3</v>
      </c>
      <c r="C12" s="109">
        <f>'CFR Portfolio'!F31</f>
        <v>3.1619747042023662E-3</v>
      </c>
      <c r="D12">
        <v>11</v>
      </c>
    </row>
    <row r="13" spans="1:4">
      <c r="A13" t="str">
        <f>'CFR Portfolio'!D32</f>
        <v>NR</v>
      </c>
      <c r="B13" s="109">
        <f>'CFR Portfolio'!E32</f>
        <v>2.0500000000000001E-2</v>
      </c>
      <c r="C13" s="109">
        <f>'CFR Portfolio'!F32</f>
        <v>2.0909832721338228E-2</v>
      </c>
      <c r="D13">
        <v>12</v>
      </c>
    </row>
    <row r="14" spans="1:4">
      <c r="A14" t="str">
        <f>'CFR Portfolio'!D33</f>
        <v>Wr</v>
      </c>
      <c r="B14" s="109">
        <f>'CFR Portfolio'!E33</f>
        <v>4.1999999999999997E-3</v>
      </c>
      <c r="C14" s="109">
        <f>'CFR Portfolio'!F33</f>
        <v>4.2839657282741734E-3</v>
      </c>
      <c r="D14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ED68-5D67-4A44-8821-2563EA0B6897}">
  <sheetPr>
    <tabColor rgb="FFFF0000"/>
  </sheetPr>
  <dimension ref="A1:D4"/>
  <sheetViews>
    <sheetView workbookViewId="0"/>
  </sheetViews>
  <sheetFormatPr defaultRowHeight="15"/>
  <cols>
    <col min="3" max="3" width="9.140625" style="94"/>
  </cols>
  <sheetData>
    <row r="1" spans="1:4">
      <c r="A1" t="s">
        <v>107</v>
      </c>
      <c r="B1" t="s">
        <v>122</v>
      </c>
      <c r="C1" s="94" t="s">
        <v>123</v>
      </c>
      <c r="D1" t="s">
        <v>106</v>
      </c>
    </row>
    <row r="2" spans="1:4">
      <c r="A2" t="str">
        <f>'CFR Fact Sheet Backup'!G25</f>
        <v>Class I</v>
      </c>
      <c r="B2" s="94">
        <f>'CFR Fact Sheet Backup'!H25*100</f>
        <v>3.1</v>
      </c>
      <c r="C2" s="94">
        <f>'CFR Fact Sheet Backup'!I25*100</f>
        <v>2.73</v>
      </c>
      <c r="D2">
        <v>1</v>
      </c>
    </row>
    <row r="3" spans="1:4">
      <c r="A3" t="str">
        <f>'CFR Fact Sheet Backup'!G26</f>
        <v>Class A</v>
      </c>
      <c r="B3" s="94">
        <f>'CFR Fact Sheet Backup'!H26*100</f>
        <v>2.91</v>
      </c>
      <c r="C3" s="94">
        <f>'CFR Fact Sheet Backup'!I26*100</f>
        <v>2.5499999999999998</v>
      </c>
      <c r="D3">
        <v>2</v>
      </c>
    </row>
    <row r="4" spans="1:4">
      <c r="A4" t="str">
        <f>'CFR Fact Sheet Backup'!G27</f>
        <v>Class C</v>
      </c>
      <c r="B4" s="94">
        <f>'CFR Fact Sheet Backup'!H27*100</f>
        <v>2.11</v>
      </c>
      <c r="C4" s="94">
        <f>'CFR Fact Sheet Backup'!I27*100</f>
        <v>1.73</v>
      </c>
      <c r="D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F36"/>
  <sheetViews>
    <sheetView topLeftCell="A16" zoomScale="130" zoomScaleNormal="130" workbookViewId="0">
      <selection activeCell="F22" sqref="F22"/>
    </sheetView>
  </sheetViews>
  <sheetFormatPr defaultColWidth="9.140625" defaultRowHeight="15"/>
  <cols>
    <col min="1" max="1" width="3.140625" style="6" customWidth="1"/>
    <col min="2" max="2" width="3" style="107" customWidth="1"/>
    <col min="3" max="3" width="39" style="6" bestFit="1" customWidth="1"/>
    <col min="4" max="4" width="9.140625" style="8"/>
    <col min="5" max="5" width="14" style="6" bestFit="1" customWidth="1"/>
    <col min="6" max="6" width="21.42578125" style="6" bestFit="1" customWidth="1"/>
    <col min="7" max="16384" width="9.140625" style="6"/>
  </cols>
  <sheetData>
    <row r="3" spans="3:6">
      <c r="C3" s="30" t="s">
        <v>18</v>
      </c>
      <c r="D3" s="31"/>
    </row>
    <row r="4" spans="3:6">
      <c r="C4" s="32" t="s">
        <v>216</v>
      </c>
      <c r="D4" s="86">
        <v>1.4195365745327353E-2</v>
      </c>
    </row>
    <row r="5" spans="3:6">
      <c r="C5" s="32" t="s">
        <v>201</v>
      </c>
      <c r="D5" s="86">
        <v>1.3506116955476336E-2</v>
      </c>
    </row>
    <row r="6" spans="3:6">
      <c r="C6" s="32" t="s">
        <v>170</v>
      </c>
      <c r="D6" s="86">
        <v>1.2182394989377473E-2</v>
      </c>
    </row>
    <row r="7" spans="3:6">
      <c r="C7" s="32" t="s">
        <v>169</v>
      </c>
      <c r="D7" s="86">
        <v>1.1592350570904915E-2</v>
      </c>
    </row>
    <row r="8" spans="3:6">
      <c r="C8" s="32" t="s">
        <v>220</v>
      </c>
      <c r="D8" s="86">
        <v>1.1514117029170892E-2</v>
      </c>
    </row>
    <row r="10" spans="3:6">
      <c r="C10" s="30" t="s">
        <v>75</v>
      </c>
      <c r="D10" s="31"/>
    </row>
    <row r="11" spans="3:6">
      <c r="C11" s="32" t="s">
        <v>76</v>
      </c>
      <c r="D11" s="103">
        <v>99.57</v>
      </c>
      <c r="E11" s="87" t="s">
        <v>78</v>
      </c>
      <c r="F11" s="87"/>
    </row>
    <row r="12" spans="3:6">
      <c r="C12" s="32" t="s">
        <v>77</v>
      </c>
      <c r="D12" s="104">
        <v>0.34399999999999997</v>
      </c>
      <c r="E12" s="87" t="s">
        <v>78</v>
      </c>
    </row>
    <row r="13" spans="3:6">
      <c r="C13" s="32" t="s">
        <v>20</v>
      </c>
      <c r="D13" s="86">
        <f>'[3]CFR Fact Sheet Backup'!H6</f>
        <v>3.2319771050482171E-3</v>
      </c>
    </row>
    <row r="14" spans="3:6">
      <c r="C14" s="32" t="s">
        <v>21</v>
      </c>
      <c r="D14" s="88">
        <f>'[3]CFR Fact Sheet Backup'!H7</f>
        <v>1.0890263144432231</v>
      </c>
    </row>
    <row r="15" spans="3:6">
      <c r="C15" s="32" t="s">
        <v>111</v>
      </c>
      <c r="D15" s="88">
        <f>'[3]CFR Fact Sheet Backup'!H8</f>
        <v>0.83826826085681294</v>
      </c>
    </row>
    <row r="17" spans="3:6">
      <c r="C17" s="97" t="s">
        <v>79</v>
      </c>
      <c r="D17" s="98"/>
      <c r="F17" s="87"/>
    </row>
    <row r="18" spans="3:6">
      <c r="C18" s="130" t="s">
        <v>78</v>
      </c>
      <c r="D18" s="130"/>
      <c r="E18" s="130"/>
    </row>
    <row r="19" spans="3:6">
      <c r="C19"/>
      <c r="D19"/>
      <c r="E19" t="s">
        <v>555</v>
      </c>
    </row>
    <row r="20" spans="3:6">
      <c r="C20" t="s">
        <v>556</v>
      </c>
      <c r="D20" t="s">
        <v>557</v>
      </c>
      <c r="E20" s="93">
        <v>44286</v>
      </c>
      <c r="F20" s="6" t="s">
        <v>573</v>
      </c>
    </row>
    <row r="21" spans="3:6">
      <c r="C21" t="s">
        <v>558</v>
      </c>
      <c r="D21" t="s">
        <v>559</v>
      </c>
      <c r="E21" s="100">
        <v>8.8000000000000005E-3</v>
      </c>
      <c r="F21" s="100">
        <f>E21/$E$35</f>
        <v>8.9759281925744592E-3</v>
      </c>
    </row>
    <row r="22" spans="3:6">
      <c r="C22" t="s">
        <v>558</v>
      </c>
      <c r="D22" t="s">
        <v>560</v>
      </c>
      <c r="E22" s="100">
        <v>0.1052</v>
      </c>
      <c r="F22" s="100">
        <f t="shared" ref="F22:F33" si="0">E22/$E$35</f>
        <v>0.10730314157486739</v>
      </c>
    </row>
    <row r="23" spans="3:6">
      <c r="C23" t="s">
        <v>558</v>
      </c>
      <c r="D23" t="s">
        <v>561</v>
      </c>
      <c r="E23" s="100">
        <v>0.40910000000000002</v>
      </c>
      <c r="F23" s="100">
        <f t="shared" si="0"/>
        <v>0.41727866177070583</v>
      </c>
    </row>
    <row r="24" spans="3:6">
      <c r="C24" t="s">
        <v>558</v>
      </c>
      <c r="D24" t="s">
        <v>562</v>
      </c>
      <c r="E24" s="100">
        <v>0.33689999999999998</v>
      </c>
      <c r="F24" s="100">
        <f t="shared" si="0"/>
        <v>0.34363525091799263</v>
      </c>
    </row>
    <row r="25" spans="3:6">
      <c r="C25" t="s">
        <v>558</v>
      </c>
      <c r="D25" t="s">
        <v>563</v>
      </c>
      <c r="E25" s="100">
        <v>2.0000000000000001E-4</v>
      </c>
      <c r="F25" s="100">
        <f t="shared" si="0"/>
        <v>2.039983680130559E-4</v>
      </c>
    </row>
    <row r="26" spans="3:6">
      <c r="C26" t="s">
        <v>558</v>
      </c>
      <c r="D26" t="s">
        <v>564</v>
      </c>
      <c r="E26" s="100">
        <v>1.3599999999999999E-2</v>
      </c>
      <c r="F26" s="100">
        <f t="shared" si="0"/>
        <v>1.38718890248878E-2</v>
      </c>
    </row>
    <row r="27" spans="3:6">
      <c r="C27" t="s">
        <v>558</v>
      </c>
      <c r="D27" t="s">
        <v>565</v>
      </c>
      <c r="E27" s="100">
        <v>4.3099999999999999E-2</v>
      </c>
      <c r="F27" s="100">
        <f t="shared" si="0"/>
        <v>4.3961648306813546E-2</v>
      </c>
    </row>
    <row r="28" spans="3:6">
      <c r="C28" t="s">
        <v>558</v>
      </c>
      <c r="D28" t="s">
        <v>566</v>
      </c>
      <c r="E28" s="100">
        <v>3.5999999999999999E-3</v>
      </c>
      <c r="F28" s="100">
        <f t="shared" si="0"/>
        <v>3.6719706242350058E-3</v>
      </c>
    </row>
    <row r="29" spans="3:6">
      <c r="C29" t="s">
        <v>558</v>
      </c>
      <c r="D29" t="s">
        <v>567</v>
      </c>
      <c r="E29" s="100">
        <v>8.9999999999999998E-4</v>
      </c>
      <c r="F29" s="100">
        <f t="shared" si="0"/>
        <v>9.1799265605875145E-4</v>
      </c>
    </row>
    <row r="30" spans="3:6">
      <c r="C30" t="s">
        <v>558</v>
      </c>
      <c r="D30" t="s">
        <v>568</v>
      </c>
      <c r="E30" s="100">
        <v>3.1199999999999999E-2</v>
      </c>
      <c r="F30" s="100">
        <f t="shared" si="0"/>
        <v>3.1823745410036713E-2</v>
      </c>
    </row>
    <row r="31" spans="3:6">
      <c r="C31" t="s">
        <v>558</v>
      </c>
      <c r="D31" t="s">
        <v>569</v>
      </c>
      <c r="E31" s="100">
        <v>3.0999999999999999E-3</v>
      </c>
      <c r="F31" s="100">
        <f t="shared" si="0"/>
        <v>3.1619747042023662E-3</v>
      </c>
    </row>
    <row r="32" spans="3:6">
      <c r="C32" t="s">
        <v>558</v>
      </c>
      <c r="D32" t="s">
        <v>124</v>
      </c>
      <c r="E32" s="100">
        <v>2.0500000000000001E-2</v>
      </c>
      <c r="F32" s="100">
        <f t="shared" si="0"/>
        <v>2.0909832721338228E-2</v>
      </c>
    </row>
    <row r="33" spans="3:6">
      <c r="C33" t="s">
        <v>558</v>
      </c>
      <c r="D33" t="s">
        <v>570</v>
      </c>
      <c r="E33" s="100">
        <v>4.1999999999999997E-3</v>
      </c>
      <c r="F33" s="100">
        <f t="shared" si="0"/>
        <v>4.2839657282741734E-3</v>
      </c>
    </row>
    <row r="34" spans="3:6">
      <c r="C34" t="s">
        <v>80</v>
      </c>
      <c r="D34"/>
      <c r="E34" s="100">
        <v>1.9599999999999999E-2</v>
      </c>
    </row>
    <row r="35" spans="3:6">
      <c r="C35" t="s">
        <v>571</v>
      </c>
      <c r="D35"/>
      <c r="E35" s="100">
        <v>0.98040000000000005</v>
      </c>
    </row>
    <row r="36" spans="3:6">
      <c r="C36" t="s">
        <v>572</v>
      </c>
      <c r="D36"/>
      <c r="E36" s="108">
        <v>1</v>
      </c>
    </row>
  </sheetData>
  <mergeCells count="1">
    <mergeCell ref="C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showGridLines="0" zoomScale="130" zoomScaleNormal="130" workbookViewId="0">
      <pane ySplit="2" topLeftCell="A3" activePane="bottomLeft" state="frozenSplit"/>
      <selection pane="bottomLeft" activeCell="C13" sqref="C13"/>
    </sheetView>
  </sheetViews>
  <sheetFormatPr defaultColWidth="9.140625" defaultRowHeight="12.95" customHeight="1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18.140625" customWidth="1"/>
  </cols>
  <sheetData>
    <row r="1" spans="1:7" ht="38.1" customHeight="1"/>
    <row r="2" spans="1:7" ht="3" customHeight="1"/>
    <row r="3" spans="1:7" ht="18" customHeight="1">
      <c r="A3" s="85"/>
      <c r="C3" s="85" t="s">
        <v>24</v>
      </c>
    </row>
    <row r="4" spans="1:7" ht="18" customHeight="1">
      <c r="A4" s="85"/>
      <c r="C4" s="85" t="s">
        <v>64</v>
      </c>
    </row>
    <row r="5" spans="1:7" ht="18" customHeight="1">
      <c r="A5" s="85"/>
      <c r="C5" s="85" t="s">
        <v>334</v>
      </c>
    </row>
    <row r="6" spans="1:7" ht="18" customHeight="1">
      <c r="A6" s="85"/>
      <c r="C6" s="85" t="s">
        <v>25</v>
      </c>
    </row>
    <row r="7" spans="1:7" ht="12.95" customHeight="1">
      <c r="A7" s="68" t="s">
        <v>26</v>
      </c>
      <c r="B7" s="68" t="s">
        <v>27</v>
      </c>
      <c r="C7" s="68" t="s">
        <v>28</v>
      </c>
      <c r="D7" s="68" t="s">
        <v>29</v>
      </c>
      <c r="E7" s="68" t="s">
        <v>30</v>
      </c>
      <c r="F7" s="68" t="s">
        <v>31</v>
      </c>
      <c r="G7" s="68" t="s">
        <v>32</v>
      </c>
    </row>
    <row r="8" spans="1:7" ht="12.95" customHeight="1">
      <c r="A8" s="69" t="s">
        <v>65</v>
      </c>
      <c r="B8" s="70"/>
      <c r="C8" s="70"/>
      <c r="D8" s="70"/>
      <c r="E8" s="71"/>
      <c r="F8" s="71"/>
      <c r="G8" s="71"/>
    </row>
    <row r="9" spans="1:7" ht="12.95" customHeight="1">
      <c r="A9" s="69" t="s">
        <v>41</v>
      </c>
      <c r="B9" s="70"/>
      <c r="C9" s="70"/>
      <c r="D9" s="70"/>
      <c r="E9" s="71"/>
      <c r="F9" s="71"/>
      <c r="G9" s="71"/>
    </row>
    <row r="10" spans="1:7" ht="12.95" customHeight="1">
      <c r="A10" s="71" t="s">
        <v>335</v>
      </c>
      <c r="B10" s="71"/>
      <c r="C10" s="71" t="s">
        <v>336</v>
      </c>
      <c r="D10" s="72">
        <v>500000</v>
      </c>
      <c r="E10" s="73">
        <v>99.840800000000002</v>
      </c>
      <c r="F10" s="74">
        <v>493232.13</v>
      </c>
      <c r="G10" s="74">
        <v>499204</v>
      </c>
    </row>
    <row r="11" spans="1:7" ht="12.95" customHeight="1">
      <c r="A11" s="71" t="s">
        <v>81</v>
      </c>
      <c r="B11" s="71"/>
      <c r="C11" s="71" t="s">
        <v>174</v>
      </c>
      <c r="D11" s="72">
        <v>500000</v>
      </c>
      <c r="E11" s="73">
        <v>97.750299999999996</v>
      </c>
      <c r="F11" s="74">
        <v>489560.36</v>
      </c>
      <c r="G11" s="74">
        <v>488751.5</v>
      </c>
    </row>
    <row r="12" spans="1:7" ht="12.95" customHeight="1">
      <c r="A12" s="71" t="s">
        <v>337</v>
      </c>
      <c r="B12" s="71"/>
      <c r="C12" s="71" t="s">
        <v>338</v>
      </c>
      <c r="D12" s="72">
        <v>500000</v>
      </c>
      <c r="E12" s="73">
        <v>95.626900000000006</v>
      </c>
      <c r="F12" s="74">
        <v>476720.87</v>
      </c>
      <c r="G12" s="74">
        <v>478134.5</v>
      </c>
    </row>
    <row r="13" spans="1:7" ht="12.95" customHeight="1">
      <c r="A13" s="71" t="s">
        <v>50</v>
      </c>
      <c r="B13" s="71"/>
      <c r="C13" s="71" t="s">
        <v>173</v>
      </c>
      <c r="D13" s="72">
        <v>500000</v>
      </c>
      <c r="E13" s="73">
        <v>95.150499999999994</v>
      </c>
      <c r="F13" s="74">
        <v>500000</v>
      </c>
      <c r="G13" s="74">
        <v>475752.5</v>
      </c>
    </row>
    <row r="14" spans="1:7" ht="12.95" customHeight="1">
      <c r="A14" s="71" t="s">
        <v>339</v>
      </c>
      <c r="B14" s="71"/>
      <c r="C14" s="71" t="s">
        <v>340</v>
      </c>
      <c r="D14" s="72">
        <v>500000</v>
      </c>
      <c r="E14" s="73">
        <v>94.688599999999994</v>
      </c>
      <c r="F14" s="74">
        <v>477539.37</v>
      </c>
      <c r="G14" s="74">
        <v>473443</v>
      </c>
    </row>
    <row r="15" spans="1:7" ht="12.95" customHeight="1">
      <c r="A15" s="71" t="s">
        <v>341</v>
      </c>
      <c r="B15" s="71"/>
      <c r="C15" s="71" t="s">
        <v>342</v>
      </c>
      <c r="D15" s="72">
        <v>500000</v>
      </c>
      <c r="E15" s="73">
        <v>93.506299999999996</v>
      </c>
      <c r="F15" s="74">
        <v>463135.85</v>
      </c>
      <c r="G15" s="74">
        <v>467531.5</v>
      </c>
    </row>
    <row r="16" spans="1:7" ht="12.95" customHeight="1">
      <c r="A16" s="71" t="s">
        <v>46</v>
      </c>
      <c r="B16" s="71"/>
      <c r="C16" s="71" t="s">
        <v>172</v>
      </c>
      <c r="D16" s="72">
        <v>500000</v>
      </c>
      <c r="E16" s="73">
        <v>90.257099999999994</v>
      </c>
      <c r="F16" s="74">
        <v>491080.45</v>
      </c>
      <c r="G16" s="74">
        <v>451285.5</v>
      </c>
    </row>
    <row r="17" spans="1:7" ht="12.95" customHeight="1">
      <c r="A17" s="75" t="s">
        <v>42</v>
      </c>
      <c r="D17" s="76">
        <v>3500000</v>
      </c>
      <c r="E17" s="77"/>
      <c r="F17" s="78">
        <v>3391269.03</v>
      </c>
      <c r="G17" s="78">
        <v>3334102.5</v>
      </c>
    </row>
    <row r="18" spans="1:7" ht="12.95" customHeight="1">
      <c r="A18" s="69" t="s">
        <v>125</v>
      </c>
      <c r="B18" s="70"/>
      <c r="C18" s="70"/>
      <c r="D18" s="70"/>
      <c r="E18" s="71"/>
      <c r="F18" s="71"/>
      <c r="G18" s="71"/>
    </row>
    <row r="19" spans="1:7" ht="12.95" customHeight="1">
      <c r="A19" s="71" t="s">
        <v>51</v>
      </c>
      <c r="B19" s="71" t="s">
        <v>52</v>
      </c>
      <c r="C19" s="71" t="s">
        <v>144</v>
      </c>
      <c r="D19" s="72">
        <v>7817</v>
      </c>
      <c r="E19" s="73">
        <v>28.03</v>
      </c>
      <c r="F19" s="74">
        <v>198736.12</v>
      </c>
      <c r="G19" s="74">
        <v>219110.51</v>
      </c>
    </row>
    <row r="20" spans="1:7" ht="12.95" customHeight="1">
      <c r="A20" s="75" t="s">
        <v>126</v>
      </c>
      <c r="D20" s="76">
        <v>7817</v>
      </c>
      <c r="E20" s="77"/>
      <c r="F20" s="78">
        <v>198736.12</v>
      </c>
      <c r="G20" s="78">
        <v>219110.51</v>
      </c>
    </row>
    <row r="21" spans="1:7" ht="12.95" customHeight="1">
      <c r="A21" s="69" t="s">
        <v>127</v>
      </c>
      <c r="B21" s="70"/>
      <c r="C21" s="70"/>
      <c r="D21" s="70"/>
      <c r="E21" s="71"/>
      <c r="F21" s="71"/>
      <c r="G21" s="71"/>
    </row>
    <row r="22" spans="1:7" ht="12.95" customHeight="1">
      <c r="A22" s="71" t="s">
        <v>343</v>
      </c>
      <c r="B22" s="71"/>
      <c r="C22" s="71" t="s">
        <v>344</v>
      </c>
      <c r="D22" s="72">
        <v>281000</v>
      </c>
      <c r="E22" s="73">
        <v>102.02500000000001</v>
      </c>
      <c r="F22" s="74">
        <v>283576.48</v>
      </c>
      <c r="G22" s="74">
        <v>286690.25</v>
      </c>
    </row>
    <row r="23" spans="1:7" ht="12.95" customHeight="1">
      <c r="A23" s="71" t="s">
        <v>345</v>
      </c>
      <c r="B23" s="71"/>
      <c r="C23" s="71" t="s">
        <v>346</v>
      </c>
      <c r="D23" s="72">
        <v>254000</v>
      </c>
      <c r="E23" s="73">
        <v>103.9</v>
      </c>
      <c r="F23" s="74">
        <v>261806.46</v>
      </c>
      <c r="G23" s="74">
        <v>263906</v>
      </c>
    </row>
    <row r="24" spans="1:7" ht="12.95" customHeight="1">
      <c r="A24" s="71" t="s">
        <v>347</v>
      </c>
      <c r="B24" s="71"/>
      <c r="C24" s="71" t="s">
        <v>348</v>
      </c>
      <c r="D24" s="72">
        <v>243000</v>
      </c>
      <c r="E24" s="73">
        <v>107.486</v>
      </c>
      <c r="F24" s="74">
        <v>257391.95</v>
      </c>
      <c r="G24" s="74">
        <v>261190.98</v>
      </c>
    </row>
    <row r="25" spans="1:7" ht="12.95" customHeight="1">
      <c r="A25" s="71" t="s">
        <v>130</v>
      </c>
      <c r="B25" s="71"/>
      <c r="C25" s="71" t="s">
        <v>191</v>
      </c>
      <c r="D25" s="72">
        <v>235000</v>
      </c>
      <c r="E25" s="73">
        <v>107.84099999999999</v>
      </c>
      <c r="F25" s="74">
        <v>244888.95</v>
      </c>
      <c r="G25" s="74">
        <v>253426.35</v>
      </c>
    </row>
    <row r="26" spans="1:7" ht="12.95" customHeight="1">
      <c r="A26" s="71" t="s">
        <v>183</v>
      </c>
      <c r="B26" s="71"/>
      <c r="C26" s="71" t="s">
        <v>184</v>
      </c>
      <c r="D26" s="72">
        <v>227000</v>
      </c>
      <c r="E26" s="73">
        <v>110.31250199999999</v>
      </c>
      <c r="F26" s="74">
        <v>246818.54</v>
      </c>
      <c r="G26" s="74">
        <v>250409.38</v>
      </c>
    </row>
    <row r="27" spans="1:7" ht="12.95" customHeight="1">
      <c r="A27" s="71" t="s">
        <v>349</v>
      </c>
      <c r="B27" s="71"/>
      <c r="C27" s="71" t="s">
        <v>350</v>
      </c>
      <c r="D27" s="72">
        <v>248000</v>
      </c>
      <c r="E27" s="73">
        <v>97.707499999999996</v>
      </c>
      <c r="F27" s="74">
        <v>237395.15</v>
      </c>
      <c r="G27" s="74">
        <v>242314.6</v>
      </c>
    </row>
    <row r="28" spans="1:7" ht="12.95" customHeight="1">
      <c r="A28" s="71" t="s">
        <v>351</v>
      </c>
      <c r="B28" s="71"/>
      <c r="C28" s="71" t="s">
        <v>352</v>
      </c>
      <c r="D28" s="72">
        <v>228000</v>
      </c>
      <c r="E28" s="73">
        <v>105.062</v>
      </c>
      <c r="F28" s="74">
        <v>238506.76</v>
      </c>
      <c r="G28" s="74">
        <v>239541.36</v>
      </c>
    </row>
    <row r="29" spans="1:7" ht="12.95" customHeight="1">
      <c r="A29" s="71" t="s">
        <v>353</v>
      </c>
      <c r="B29" s="71"/>
      <c r="C29" s="71" t="s">
        <v>354</v>
      </c>
      <c r="D29" s="72">
        <v>228000</v>
      </c>
      <c r="E29" s="73">
        <v>104.27500000000001</v>
      </c>
      <c r="F29" s="74">
        <v>236522.26</v>
      </c>
      <c r="G29" s="74">
        <v>237747</v>
      </c>
    </row>
    <row r="30" spans="1:7" ht="12.95" customHeight="1">
      <c r="A30" s="71" t="s">
        <v>355</v>
      </c>
      <c r="B30" s="71"/>
      <c r="C30" s="71" t="s">
        <v>356</v>
      </c>
      <c r="D30" s="72">
        <v>246000</v>
      </c>
      <c r="E30" s="73">
        <v>96.007499999999993</v>
      </c>
      <c r="F30" s="74">
        <v>233411.52</v>
      </c>
      <c r="G30" s="74">
        <v>236178.45</v>
      </c>
    </row>
    <row r="31" spans="1:7" ht="12.95" customHeight="1">
      <c r="A31" s="71" t="s">
        <v>194</v>
      </c>
      <c r="B31" s="71"/>
      <c r="C31" s="71" t="s">
        <v>195</v>
      </c>
      <c r="D31" s="72">
        <v>218000</v>
      </c>
      <c r="E31" s="73">
        <v>108.0475</v>
      </c>
      <c r="F31" s="74">
        <v>233923.14</v>
      </c>
      <c r="G31" s="74">
        <v>235543.55</v>
      </c>
    </row>
    <row r="32" spans="1:7" ht="12.95" customHeight="1">
      <c r="A32" s="71" t="s">
        <v>357</v>
      </c>
      <c r="B32" s="71"/>
      <c r="C32" s="71" t="s">
        <v>358</v>
      </c>
      <c r="D32" s="72">
        <v>215000</v>
      </c>
      <c r="E32" s="73">
        <v>108.9</v>
      </c>
      <c r="F32" s="74">
        <v>230524.95</v>
      </c>
      <c r="G32" s="74">
        <v>234135</v>
      </c>
    </row>
    <row r="33" spans="1:7" ht="12.95" customHeight="1">
      <c r="A33" s="71" t="s">
        <v>359</v>
      </c>
      <c r="B33" s="71"/>
      <c r="C33" s="71" t="s">
        <v>360</v>
      </c>
      <c r="D33" s="72">
        <v>219000</v>
      </c>
      <c r="E33" s="73">
        <v>102.375</v>
      </c>
      <c r="F33" s="74">
        <v>227297.33</v>
      </c>
      <c r="G33" s="74">
        <v>224201.25</v>
      </c>
    </row>
    <row r="34" spans="1:7" ht="12.95" customHeight="1">
      <c r="A34" s="71" t="s">
        <v>187</v>
      </c>
      <c r="B34" s="71"/>
      <c r="C34" s="71" t="s">
        <v>188</v>
      </c>
      <c r="D34" s="72">
        <v>215000</v>
      </c>
      <c r="E34" s="73">
        <v>103.985</v>
      </c>
      <c r="F34" s="74">
        <v>222500.1</v>
      </c>
      <c r="G34" s="74">
        <v>223567.75</v>
      </c>
    </row>
    <row r="35" spans="1:7" ht="12.95" customHeight="1">
      <c r="A35" s="71" t="s">
        <v>361</v>
      </c>
      <c r="B35" s="71"/>
      <c r="C35" s="71" t="s">
        <v>362</v>
      </c>
      <c r="D35" s="72">
        <v>187000</v>
      </c>
      <c r="E35" s="73">
        <v>110.450503</v>
      </c>
      <c r="F35" s="74">
        <v>205766.41</v>
      </c>
      <c r="G35" s="74">
        <v>206542.44</v>
      </c>
    </row>
    <row r="36" spans="1:7" ht="12.95" customHeight="1">
      <c r="A36" s="71" t="s">
        <v>363</v>
      </c>
      <c r="B36" s="71"/>
      <c r="C36" s="71" t="s">
        <v>364</v>
      </c>
      <c r="D36" s="72">
        <v>189000</v>
      </c>
      <c r="E36" s="73">
        <v>108.785</v>
      </c>
      <c r="F36" s="74">
        <v>202689.12</v>
      </c>
      <c r="G36" s="74">
        <v>205603.65</v>
      </c>
    </row>
    <row r="37" spans="1:7" ht="12.95" customHeight="1">
      <c r="A37" s="71" t="s">
        <v>128</v>
      </c>
      <c r="B37" s="71"/>
      <c r="C37" s="71" t="s">
        <v>177</v>
      </c>
      <c r="D37" s="72">
        <v>191000</v>
      </c>
      <c r="E37" s="73">
        <v>107.375</v>
      </c>
      <c r="F37" s="74">
        <v>206480.28</v>
      </c>
      <c r="G37" s="74">
        <v>205086.25</v>
      </c>
    </row>
    <row r="38" spans="1:7" ht="12.95" customHeight="1">
      <c r="A38" s="71" t="s">
        <v>365</v>
      </c>
      <c r="B38" s="71"/>
      <c r="C38" s="71" t="s">
        <v>366</v>
      </c>
      <c r="D38" s="72">
        <v>186000</v>
      </c>
      <c r="E38" s="73">
        <v>106.6875</v>
      </c>
      <c r="F38" s="74">
        <v>197125.15</v>
      </c>
      <c r="G38" s="74">
        <v>198438.75</v>
      </c>
    </row>
    <row r="39" spans="1:7" ht="12.95" customHeight="1">
      <c r="A39" s="71" t="s">
        <v>199</v>
      </c>
      <c r="B39" s="71"/>
      <c r="C39" s="71" t="s">
        <v>200</v>
      </c>
      <c r="D39" s="72">
        <v>189000</v>
      </c>
      <c r="E39" s="73">
        <v>104.43750300000001</v>
      </c>
      <c r="F39" s="74">
        <v>197379.36</v>
      </c>
      <c r="G39" s="74">
        <v>197386.88</v>
      </c>
    </row>
    <row r="40" spans="1:7" ht="12.95" customHeight="1">
      <c r="A40" s="71" t="s">
        <v>367</v>
      </c>
      <c r="B40" s="71"/>
      <c r="C40" s="71" t="s">
        <v>368</v>
      </c>
      <c r="D40" s="72">
        <v>179000</v>
      </c>
      <c r="E40" s="73">
        <v>110</v>
      </c>
      <c r="F40" s="74">
        <v>195755.55</v>
      </c>
      <c r="G40" s="74">
        <v>196900</v>
      </c>
    </row>
    <row r="41" spans="1:7" ht="12.95" customHeight="1">
      <c r="A41" s="71" t="s">
        <v>369</v>
      </c>
      <c r="B41" s="71"/>
      <c r="C41" s="71" t="s">
        <v>370</v>
      </c>
      <c r="D41" s="72">
        <v>185000</v>
      </c>
      <c r="E41" s="73">
        <v>105.31250300000001</v>
      </c>
      <c r="F41" s="74">
        <v>194680.36</v>
      </c>
      <c r="G41" s="74">
        <v>194828.13</v>
      </c>
    </row>
    <row r="42" spans="1:7" ht="12.95" customHeight="1">
      <c r="A42" s="71" t="s">
        <v>371</v>
      </c>
      <c r="B42" s="71"/>
      <c r="C42" s="71" t="s">
        <v>372</v>
      </c>
      <c r="D42" s="72">
        <v>185000</v>
      </c>
      <c r="E42" s="73">
        <v>100.315</v>
      </c>
      <c r="F42" s="74">
        <v>185461.58</v>
      </c>
      <c r="G42" s="74">
        <v>185582.75</v>
      </c>
    </row>
    <row r="43" spans="1:7" ht="12.95" customHeight="1">
      <c r="A43" s="71" t="s">
        <v>196</v>
      </c>
      <c r="B43" s="71"/>
      <c r="C43" s="71" t="s">
        <v>197</v>
      </c>
      <c r="D43" s="72">
        <v>158000</v>
      </c>
      <c r="E43" s="73">
        <v>108.669</v>
      </c>
      <c r="F43" s="74">
        <v>173220.93</v>
      </c>
      <c r="G43" s="74">
        <v>171697.02</v>
      </c>
    </row>
    <row r="44" spans="1:7" ht="12.95" customHeight="1">
      <c r="A44" s="71" t="s">
        <v>129</v>
      </c>
      <c r="B44" s="71"/>
      <c r="C44" s="71" t="s">
        <v>180</v>
      </c>
      <c r="D44" s="72">
        <v>147000</v>
      </c>
      <c r="E44" s="73">
        <v>111.699</v>
      </c>
      <c r="F44" s="74">
        <v>164532.9</v>
      </c>
      <c r="G44" s="74">
        <v>164197.53</v>
      </c>
    </row>
    <row r="45" spans="1:7" ht="12.95" customHeight="1">
      <c r="A45" s="71" t="s">
        <v>373</v>
      </c>
      <c r="B45" s="71"/>
      <c r="C45" s="71" t="s">
        <v>374</v>
      </c>
      <c r="D45" s="72">
        <v>156000</v>
      </c>
      <c r="E45" s="73">
        <v>101.896</v>
      </c>
      <c r="F45" s="74">
        <v>161408.14000000001</v>
      </c>
      <c r="G45" s="74">
        <v>158957.76000000001</v>
      </c>
    </row>
    <row r="46" spans="1:7" ht="12.95" customHeight="1">
      <c r="A46" s="71" t="s">
        <v>375</v>
      </c>
      <c r="B46" s="71"/>
      <c r="C46" s="71" t="s">
        <v>376</v>
      </c>
      <c r="D46" s="72">
        <v>156000</v>
      </c>
      <c r="E46" s="73">
        <v>98.9375</v>
      </c>
      <c r="F46" s="74">
        <v>156193.35</v>
      </c>
      <c r="G46" s="74">
        <v>154342.5</v>
      </c>
    </row>
    <row r="47" spans="1:7" ht="12.95" customHeight="1">
      <c r="A47" s="71" t="s">
        <v>181</v>
      </c>
      <c r="B47" s="71"/>
      <c r="C47" s="71" t="s">
        <v>182</v>
      </c>
      <c r="D47" s="72">
        <v>144000</v>
      </c>
      <c r="E47" s="73">
        <v>105.479</v>
      </c>
      <c r="F47" s="74">
        <v>148170.14000000001</v>
      </c>
      <c r="G47" s="74">
        <v>151889.76</v>
      </c>
    </row>
    <row r="48" spans="1:7" ht="12.95" customHeight="1">
      <c r="A48" s="71" t="s">
        <v>189</v>
      </c>
      <c r="B48" s="71"/>
      <c r="C48" s="71" t="s">
        <v>190</v>
      </c>
      <c r="D48" s="72">
        <v>142000</v>
      </c>
      <c r="E48" s="73">
        <v>104.80500000000001</v>
      </c>
      <c r="F48" s="74">
        <v>147223.38</v>
      </c>
      <c r="G48" s="74">
        <v>148823.1</v>
      </c>
    </row>
    <row r="49" spans="1:7" ht="12.95" customHeight="1">
      <c r="A49" s="71" t="s">
        <v>178</v>
      </c>
      <c r="B49" s="71"/>
      <c r="C49" s="71" t="s">
        <v>179</v>
      </c>
      <c r="D49" s="72">
        <v>141000</v>
      </c>
      <c r="E49" s="73">
        <v>99.125</v>
      </c>
      <c r="F49" s="74">
        <v>138889.66</v>
      </c>
      <c r="G49" s="74">
        <v>139766.25</v>
      </c>
    </row>
    <row r="50" spans="1:7" ht="12.95" customHeight="1">
      <c r="A50" s="71" t="s">
        <v>377</v>
      </c>
      <c r="B50" s="71"/>
      <c r="C50" s="71" t="s">
        <v>378</v>
      </c>
      <c r="D50" s="72">
        <v>128000</v>
      </c>
      <c r="E50" s="73">
        <v>105.125</v>
      </c>
      <c r="F50" s="74">
        <v>134458.22</v>
      </c>
      <c r="G50" s="74">
        <v>134560</v>
      </c>
    </row>
    <row r="51" spans="1:7" ht="12.95" customHeight="1">
      <c r="A51" s="71" t="s">
        <v>379</v>
      </c>
      <c r="B51" s="71"/>
      <c r="C51" s="71" t="s">
        <v>380</v>
      </c>
      <c r="D51" s="72">
        <v>97000</v>
      </c>
      <c r="E51" s="73">
        <v>107.187505</v>
      </c>
      <c r="F51" s="74">
        <v>98460.68</v>
      </c>
      <c r="G51" s="74">
        <v>103971.88</v>
      </c>
    </row>
    <row r="52" spans="1:7" ht="12.95" customHeight="1">
      <c r="A52" s="71" t="s">
        <v>185</v>
      </c>
      <c r="B52" s="71"/>
      <c r="C52" s="71" t="s">
        <v>186</v>
      </c>
      <c r="D52" s="72">
        <v>95000</v>
      </c>
      <c r="E52" s="73">
        <v>103.94150500000001</v>
      </c>
      <c r="F52" s="74">
        <v>97612.21</v>
      </c>
      <c r="G52" s="74">
        <v>98744.43</v>
      </c>
    </row>
    <row r="53" spans="1:7" ht="12.95" customHeight="1">
      <c r="A53" s="71" t="s">
        <v>381</v>
      </c>
      <c r="B53" s="71"/>
      <c r="C53" s="71" t="s">
        <v>382</v>
      </c>
      <c r="D53" s="72">
        <v>89000</v>
      </c>
      <c r="E53" s="73">
        <v>103.187506</v>
      </c>
      <c r="F53" s="74">
        <v>90394.94</v>
      </c>
      <c r="G53" s="74">
        <v>91836.88</v>
      </c>
    </row>
    <row r="54" spans="1:7" ht="12.95" customHeight="1">
      <c r="A54" s="71" t="s">
        <v>131</v>
      </c>
      <c r="B54" s="71"/>
      <c r="C54" s="71" t="s">
        <v>198</v>
      </c>
      <c r="D54" s="72">
        <v>86000</v>
      </c>
      <c r="E54" s="73">
        <v>101.96250000000001</v>
      </c>
      <c r="F54" s="74">
        <v>86844.92</v>
      </c>
      <c r="G54" s="74">
        <v>87687.75</v>
      </c>
    </row>
    <row r="55" spans="1:7" ht="12.95" customHeight="1">
      <c r="A55" s="71" t="s">
        <v>383</v>
      </c>
      <c r="B55" s="71"/>
      <c r="C55" s="71" t="s">
        <v>384</v>
      </c>
      <c r="D55" s="72">
        <v>81000</v>
      </c>
      <c r="E55" s="73">
        <v>100.5</v>
      </c>
      <c r="F55" s="74">
        <v>81262.460000000006</v>
      </c>
      <c r="G55" s="74">
        <v>81405</v>
      </c>
    </row>
    <row r="56" spans="1:7" ht="12.95" customHeight="1">
      <c r="A56" s="71" t="s">
        <v>192</v>
      </c>
      <c r="B56" s="71"/>
      <c r="C56" s="71" t="s">
        <v>193</v>
      </c>
      <c r="D56" s="72">
        <v>72000</v>
      </c>
      <c r="E56" s="73">
        <v>111.28</v>
      </c>
      <c r="F56" s="74">
        <v>77367.53</v>
      </c>
      <c r="G56" s="74">
        <v>80121.600000000006</v>
      </c>
    </row>
    <row r="57" spans="1:7" ht="12.95" customHeight="1">
      <c r="A57" s="71" t="s">
        <v>385</v>
      </c>
      <c r="B57" s="71"/>
      <c r="C57" s="71" t="s">
        <v>386</v>
      </c>
      <c r="D57" s="72">
        <v>75000</v>
      </c>
      <c r="E57" s="73">
        <v>104.13</v>
      </c>
      <c r="F57" s="74">
        <v>75261.649999999994</v>
      </c>
      <c r="G57" s="74">
        <v>78097.5</v>
      </c>
    </row>
    <row r="58" spans="1:7" ht="12.95" customHeight="1">
      <c r="A58" s="71" t="s">
        <v>387</v>
      </c>
      <c r="B58" s="71"/>
      <c r="C58" s="71" t="s">
        <v>388</v>
      </c>
      <c r="D58" s="72">
        <v>75000</v>
      </c>
      <c r="E58" s="73">
        <v>102.062507</v>
      </c>
      <c r="F58" s="74">
        <v>75787.13</v>
      </c>
      <c r="G58" s="74">
        <v>76546.880000000005</v>
      </c>
    </row>
    <row r="59" spans="1:7" ht="12.95" customHeight="1">
      <c r="A59" s="71" t="s">
        <v>389</v>
      </c>
      <c r="B59" s="71"/>
      <c r="C59" s="71" t="s">
        <v>390</v>
      </c>
      <c r="D59" s="72">
        <v>63000</v>
      </c>
      <c r="E59" s="73">
        <v>103.30500000000001</v>
      </c>
      <c r="F59" s="74">
        <v>64879.86</v>
      </c>
      <c r="G59" s="74">
        <v>65082.15</v>
      </c>
    </row>
    <row r="60" spans="1:7" ht="12.95" customHeight="1">
      <c r="A60" s="71" t="s">
        <v>175</v>
      </c>
      <c r="B60" s="71"/>
      <c r="C60" s="71" t="s">
        <v>176</v>
      </c>
      <c r="D60" s="72">
        <v>62000</v>
      </c>
      <c r="E60" s="73">
        <v>100.51300000000001</v>
      </c>
      <c r="F60" s="74">
        <v>62000</v>
      </c>
      <c r="G60" s="74">
        <v>62318.06</v>
      </c>
    </row>
    <row r="61" spans="1:7" ht="12.95" customHeight="1">
      <c r="A61" s="71" t="s">
        <v>391</v>
      </c>
      <c r="B61" s="71"/>
      <c r="C61" s="71" t="s">
        <v>392</v>
      </c>
      <c r="D61" s="72">
        <v>60000</v>
      </c>
      <c r="E61" s="73">
        <v>100.77500000000001</v>
      </c>
      <c r="F61" s="74">
        <v>60411.91</v>
      </c>
      <c r="G61" s="74">
        <v>60465</v>
      </c>
    </row>
    <row r="62" spans="1:7" ht="12.95" customHeight="1">
      <c r="A62" s="71" t="s">
        <v>393</v>
      </c>
      <c r="B62" s="71"/>
      <c r="C62" s="71" t="s">
        <v>394</v>
      </c>
      <c r="D62" s="72">
        <v>48000</v>
      </c>
      <c r="E62" s="73">
        <v>101.3205</v>
      </c>
      <c r="F62" s="74">
        <v>48045</v>
      </c>
      <c r="G62" s="74">
        <v>48633.84</v>
      </c>
    </row>
    <row r="63" spans="1:7" ht="12.95" customHeight="1">
      <c r="A63" s="71" t="s">
        <v>395</v>
      </c>
      <c r="B63" s="71"/>
      <c r="C63" s="71" t="s">
        <v>396</v>
      </c>
      <c r="D63" s="72">
        <v>45000</v>
      </c>
      <c r="E63" s="73">
        <v>102.675</v>
      </c>
      <c r="F63" s="74">
        <v>45000</v>
      </c>
      <c r="G63" s="74">
        <v>46203.75</v>
      </c>
    </row>
    <row r="64" spans="1:7" ht="12.95" customHeight="1">
      <c r="A64" s="71" t="s">
        <v>397</v>
      </c>
      <c r="B64" s="71"/>
      <c r="C64" s="71" t="s">
        <v>398</v>
      </c>
      <c r="D64" s="72">
        <v>36000</v>
      </c>
      <c r="E64" s="73">
        <v>102.375</v>
      </c>
      <c r="F64" s="74">
        <v>36000</v>
      </c>
      <c r="G64" s="74">
        <v>36855</v>
      </c>
    </row>
    <row r="65" spans="1:8" ht="12.95" customHeight="1">
      <c r="A65" s="71" t="s">
        <v>399</v>
      </c>
      <c r="B65" s="71"/>
      <c r="C65" s="71" t="s">
        <v>400</v>
      </c>
      <c r="D65" s="72">
        <v>15000</v>
      </c>
      <c r="E65" s="73">
        <v>107.007533</v>
      </c>
      <c r="F65" s="74">
        <v>15915.6</v>
      </c>
      <c r="G65" s="74">
        <v>16051.13</v>
      </c>
    </row>
    <row r="66" spans="1:8" ht="12.95" customHeight="1">
      <c r="A66" s="75" t="s">
        <v>132</v>
      </c>
      <c r="D66" s="76">
        <v>6719000</v>
      </c>
      <c r="E66" s="77"/>
      <c r="F66" s="78">
        <v>6979242.0099999998</v>
      </c>
      <c r="G66" s="78">
        <v>7037475.54</v>
      </c>
    </row>
    <row r="67" spans="1:8" ht="12.95" customHeight="1">
      <c r="A67" s="69" t="s">
        <v>82</v>
      </c>
      <c r="B67" s="70"/>
      <c r="C67" s="70"/>
      <c r="D67" s="70"/>
      <c r="E67" s="71"/>
      <c r="F67" s="71"/>
      <c r="G67" s="71"/>
    </row>
    <row r="68" spans="1:8" ht="12.95" customHeight="1">
      <c r="A68" s="71" t="s">
        <v>145</v>
      </c>
      <c r="B68" s="71" t="s">
        <v>146</v>
      </c>
      <c r="C68" s="71" t="s">
        <v>147</v>
      </c>
      <c r="D68" s="72">
        <v>6892322.4500000002</v>
      </c>
      <c r="E68" s="73">
        <v>100</v>
      </c>
      <c r="F68" s="74">
        <v>6892322.4500000002</v>
      </c>
      <c r="G68" s="74">
        <v>6892322.4500000002</v>
      </c>
    </row>
    <row r="69" spans="1:8" ht="12.95" customHeight="1">
      <c r="A69" s="71" t="s">
        <v>83</v>
      </c>
      <c r="B69" s="71"/>
      <c r="C69" s="71" t="s">
        <v>84</v>
      </c>
      <c r="D69" s="72">
        <v>5558000</v>
      </c>
      <c r="E69" s="73">
        <v>100</v>
      </c>
      <c r="F69" s="74">
        <v>5558000</v>
      </c>
      <c r="G69" s="74">
        <v>5558000</v>
      </c>
    </row>
    <row r="70" spans="1:8" ht="12.95" customHeight="1">
      <c r="A70" s="75" t="s">
        <v>85</v>
      </c>
      <c r="D70" s="76">
        <v>12450322.449999999</v>
      </c>
      <c r="E70" s="77"/>
      <c r="F70" s="78">
        <v>12450322.449999999</v>
      </c>
      <c r="G70" s="78">
        <v>12450322.449999999</v>
      </c>
    </row>
    <row r="71" spans="1:8" ht="12.95" customHeight="1">
      <c r="A71" s="69" t="s">
        <v>43</v>
      </c>
      <c r="B71" s="70"/>
      <c r="C71" s="70"/>
      <c r="D71" s="70"/>
      <c r="E71" s="71"/>
      <c r="F71" s="71"/>
      <c r="G71" s="71"/>
    </row>
    <row r="72" spans="1:8" ht="12.95" customHeight="1">
      <c r="A72" s="79" t="s">
        <v>150</v>
      </c>
      <c r="B72" s="79"/>
      <c r="C72" s="79" t="s">
        <v>216</v>
      </c>
      <c r="D72" s="80">
        <v>2200000</v>
      </c>
      <c r="E72" s="81">
        <v>100.075</v>
      </c>
      <c r="F72" s="82">
        <v>2186375.0699999998</v>
      </c>
      <c r="G72" s="82">
        <v>2201650</v>
      </c>
      <c r="H72" s="105">
        <v>1.4195365745327353E-2</v>
      </c>
    </row>
    <row r="73" spans="1:8" ht="12.95" customHeight="1">
      <c r="A73" s="79" t="s">
        <v>148</v>
      </c>
      <c r="B73" s="79"/>
      <c r="C73" s="79" t="s">
        <v>201</v>
      </c>
      <c r="D73" s="80">
        <v>2100000</v>
      </c>
      <c r="E73" s="81">
        <v>99.75</v>
      </c>
      <c r="F73" s="82">
        <v>2089621.23</v>
      </c>
      <c r="G73" s="82">
        <v>2094750</v>
      </c>
      <c r="H73" s="105">
        <v>1.3506116955476336E-2</v>
      </c>
    </row>
    <row r="74" spans="1:8" ht="12.95" customHeight="1">
      <c r="A74" s="79" t="s">
        <v>53</v>
      </c>
      <c r="B74" s="79"/>
      <c r="C74" s="79" t="s">
        <v>170</v>
      </c>
      <c r="D74" s="80">
        <v>1900000</v>
      </c>
      <c r="E74" s="81">
        <v>99.444500000000005</v>
      </c>
      <c r="F74" s="82">
        <v>1866392.07</v>
      </c>
      <c r="G74" s="82">
        <v>1889445.5</v>
      </c>
      <c r="H74" s="105">
        <v>1.2182394989377473E-2</v>
      </c>
    </row>
    <row r="75" spans="1:8" ht="12.95" customHeight="1">
      <c r="A75" s="79" t="s">
        <v>92</v>
      </c>
      <c r="B75" s="79"/>
      <c r="C75" s="79" t="s">
        <v>169</v>
      </c>
      <c r="D75" s="80">
        <v>1849999.99</v>
      </c>
      <c r="E75" s="81">
        <v>97.185500000000005</v>
      </c>
      <c r="F75" s="82">
        <v>1828645.86</v>
      </c>
      <c r="G75" s="82">
        <v>1797931.74</v>
      </c>
      <c r="H75" s="105">
        <v>1.1592350570904915E-2</v>
      </c>
    </row>
    <row r="76" spans="1:8" ht="12.95" customHeight="1">
      <c r="A76" s="79" t="s">
        <v>68</v>
      </c>
      <c r="B76" s="79"/>
      <c r="C76" s="79" t="s">
        <v>220</v>
      </c>
      <c r="D76" s="80">
        <v>1800000</v>
      </c>
      <c r="E76" s="81">
        <v>99.210999999999999</v>
      </c>
      <c r="F76" s="82">
        <v>1766041.67</v>
      </c>
      <c r="G76" s="82">
        <v>1785798</v>
      </c>
      <c r="H76" s="105">
        <v>1.1514117029170892E-2</v>
      </c>
    </row>
    <row r="77" spans="1:8" ht="12.95" customHeight="1">
      <c r="A77" s="71" t="s">
        <v>67</v>
      </c>
      <c r="B77" s="71"/>
      <c r="C77" s="71" t="s">
        <v>234</v>
      </c>
      <c r="D77" s="72">
        <v>1747422.66</v>
      </c>
      <c r="E77" s="73">
        <v>99.069000000000003</v>
      </c>
      <c r="F77" s="74">
        <v>1722747.68</v>
      </c>
      <c r="G77" s="74">
        <v>1731154.16</v>
      </c>
    </row>
    <row r="78" spans="1:8" ht="12.95" customHeight="1">
      <c r="A78" s="71" t="s">
        <v>151</v>
      </c>
      <c r="B78" s="71"/>
      <c r="C78" s="71" t="s">
        <v>206</v>
      </c>
      <c r="D78" s="72">
        <v>1729541.13</v>
      </c>
      <c r="E78" s="73">
        <v>100.0055</v>
      </c>
      <c r="F78" s="74">
        <v>1709059.73</v>
      </c>
      <c r="G78" s="74">
        <v>1729636.25</v>
      </c>
    </row>
    <row r="79" spans="1:8" ht="12.95" customHeight="1">
      <c r="A79" s="71" t="s">
        <v>401</v>
      </c>
      <c r="B79" s="71"/>
      <c r="C79" s="71" t="s">
        <v>218</v>
      </c>
      <c r="D79" s="72">
        <v>1699999.9948</v>
      </c>
      <c r="E79" s="73">
        <v>100.042</v>
      </c>
      <c r="F79" s="74">
        <v>1696900.26</v>
      </c>
      <c r="G79" s="74">
        <v>1700713.99</v>
      </c>
    </row>
    <row r="80" spans="1:8" ht="12.95" customHeight="1">
      <c r="A80" s="71" t="s">
        <v>209</v>
      </c>
      <c r="B80" s="71"/>
      <c r="C80" s="71" t="s">
        <v>210</v>
      </c>
      <c r="D80" s="72">
        <v>1600000</v>
      </c>
      <c r="E80" s="73">
        <v>99.573999999999998</v>
      </c>
      <c r="F80" s="74">
        <v>1590217.88</v>
      </c>
      <c r="G80" s="74">
        <v>1593184</v>
      </c>
    </row>
    <row r="81" spans="1:7" ht="12.95" customHeight="1">
      <c r="A81" s="71" t="s">
        <v>402</v>
      </c>
      <c r="B81" s="71"/>
      <c r="C81" s="71" t="s">
        <v>403</v>
      </c>
      <c r="D81" s="72">
        <v>1500000</v>
      </c>
      <c r="E81" s="73">
        <v>99.757499999999993</v>
      </c>
      <c r="F81" s="74">
        <v>1495881.35</v>
      </c>
      <c r="G81" s="74">
        <v>1496362.5</v>
      </c>
    </row>
    <row r="82" spans="1:7" ht="12.95" customHeight="1">
      <c r="A82" s="71" t="s">
        <v>99</v>
      </c>
      <c r="B82" s="71"/>
      <c r="C82" s="71" t="s">
        <v>202</v>
      </c>
      <c r="D82" s="72">
        <v>1492443.33</v>
      </c>
      <c r="E82" s="73">
        <v>100.03449999999999</v>
      </c>
      <c r="F82" s="74">
        <v>1485281.71</v>
      </c>
      <c r="G82" s="74">
        <v>1492958.22</v>
      </c>
    </row>
    <row r="83" spans="1:7" ht="12.95" customHeight="1">
      <c r="A83" s="71" t="s">
        <v>103</v>
      </c>
      <c r="B83" s="71"/>
      <c r="C83" s="71" t="s">
        <v>171</v>
      </c>
      <c r="D83" s="72">
        <v>1486498.19</v>
      </c>
      <c r="E83" s="73">
        <v>100</v>
      </c>
      <c r="F83" s="74">
        <v>1468504.77</v>
      </c>
      <c r="G83" s="74">
        <v>1486498.19</v>
      </c>
    </row>
    <row r="84" spans="1:7" ht="12.95" customHeight="1">
      <c r="A84" s="71" t="s">
        <v>69</v>
      </c>
      <c r="B84" s="71"/>
      <c r="C84" s="71" t="s">
        <v>221</v>
      </c>
      <c r="D84" s="72">
        <v>1499999.98</v>
      </c>
      <c r="E84" s="73">
        <v>98.576499999999996</v>
      </c>
      <c r="F84" s="74">
        <v>1467805.69</v>
      </c>
      <c r="G84" s="74">
        <v>1478647.48</v>
      </c>
    </row>
    <row r="85" spans="1:7" ht="12.95" customHeight="1">
      <c r="A85" s="71" t="s">
        <v>112</v>
      </c>
      <c r="B85" s="71"/>
      <c r="C85" s="71" t="s">
        <v>203</v>
      </c>
      <c r="D85" s="72">
        <v>1479993.68</v>
      </c>
      <c r="E85" s="73">
        <v>98.99</v>
      </c>
      <c r="F85" s="74">
        <v>1466290.99</v>
      </c>
      <c r="G85" s="74">
        <v>1465045.74</v>
      </c>
    </row>
    <row r="86" spans="1:7" ht="12.95" customHeight="1">
      <c r="A86" s="71" t="s">
        <v>404</v>
      </c>
      <c r="B86" s="71"/>
      <c r="C86" s="71" t="s">
        <v>405</v>
      </c>
      <c r="D86" s="72">
        <v>1444000</v>
      </c>
      <c r="E86" s="73">
        <v>99.861000000000004</v>
      </c>
      <c r="F86" s="74">
        <v>1442232.39</v>
      </c>
      <c r="G86" s="74">
        <v>1441992.84</v>
      </c>
    </row>
    <row r="87" spans="1:7" ht="12.95" customHeight="1">
      <c r="A87" s="71" t="s">
        <v>138</v>
      </c>
      <c r="B87" s="71"/>
      <c r="C87" s="71" t="s">
        <v>234</v>
      </c>
      <c r="D87" s="72">
        <v>1420493.73</v>
      </c>
      <c r="E87" s="73">
        <v>100.134</v>
      </c>
      <c r="F87" s="74">
        <v>1407182.38</v>
      </c>
      <c r="G87" s="74">
        <v>1422397.19</v>
      </c>
    </row>
    <row r="88" spans="1:7" ht="12.95" customHeight="1">
      <c r="A88" s="71" t="s">
        <v>121</v>
      </c>
      <c r="B88" s="71"/>
      <c r="C88" s="71" t="s">
        <v>278</v>
      </c>
      <c r="D88" s="72">
        <v>1428603.17</v>
      </c>
      <c r="E88" s="73">
        <v>99.215500000000006</v>
      </c>
      <c r="F88" s="74">
        <v>1400027.25</v>
      </c>
      <c r="G88" s="74">
        <v>1417395.78</v>
      </c>
    </row>
    <row r="89" spans="1:7" ht="12.95" customHeight="1">
      <c r="A89" s="71" t="s">
        <v>406</v>
      </c>
      <c r="B89" s="71"/>
      <c r="C89" s="71" t="s">
        <v>407</v>
      </c>
      <c r="D89" s="72">
        <v>1414604.12</v>
      </c>
      <c r="E89" s="73">
        <v>99.242999999999995</v>
      </c>
      <c r="F89" s="74">
        <v>1416635.08</v>
      </c>
      <c r="G89" s="74">
        <v>1403895.57</v>
      </c>
    </row>
    <row r="90" spans="1:7" ht="12.95" customHeight="1">
      <c r="A90" s="71" t="s">
        <v>408</v>
      </c>
      <c r="B90" s="71"/>
      <c r="C90" s="71" t="s">
        <v>409</v>
      </c>
      <c r="D90" s="72">
        <v>1400000</v>
      </c>
      <c r="E90" s="73">
        <v>99.638999999999996</v>
      </c>
      <c r="F90" s="74">
        <v>1400000</v>
      </c>
      <c r="G90" s="74">
        <v>1394946</v>
      </c>
    </row>
    <row r="91" spans="1:7" ht="12.95" customHeight="1">
      <c r="A91" s="71" t="s">
        <v>73</v>
      </c>
      <c r="B91" s="71"/>
      <c r="C91" s="71" t="s">
        <v>207</v>
      </c>
      <c r="D91" s="72">
        <v>1387936.68</v>
      </c>
      <c r="E91" s="73">
        <v>100.28749999999999</v>
      </c>
      <c r="F91" s="74">
        <v>1385705.9</v>
      </c>
      <c r="G91" s="74">
        <v>1391927</v>
      </c>
    </row>
    <row r="92" spans="1:7" ht="12.95" customHeight="1">
      <c r="A92" s="71" t="s">
        <v>91</v>
      </c>
      <c r="B92" s="71"/>
      <c r="C92" s="71" t="s">
        <v>208</v>
      </c>
      <c r="D92" s="72">
        <v>1396437.67</v>
      </c>
      <c r="E92" s="73">
        <v>98.798500000000004</v>
      </c>
      <c r="F92" s="74">
        <v>1352567.84</v>
      </c>
      <c r="G92" s="74">
        <v>1379659.47</v>
      </c>
    </row>
    <row r="93" spans="1:7" ht="12.95" customHeight="1">
      <c r="A93" s="71" t="s">
        <v>410</v>
      </c>
      <c r="B93" s="71"/>
      <c r="C93" s="71" t="s">
        <v>411</v>
      </c>
      <c r="D93" s="72">
        <v>1350000</v>
      </c>
      <c r="E93" s="73">
        <v>99.734499999999997</v>
      </c>
      <c r="F93" s="74">
        <v>1354511.34</v>
      </c>
      <c r="G93" s="74">
        <v>1346415.75</v>
      </c>
    </row>
    <row r="94" spans="1:7" ht="12.95" customHeight="1">
      <c r="A94" s="71" t="s">
        <v>102</v>
      </c>
      <c r="B94" s="71"/>
      <c r="C94" s="71" t="s">
        <v>211</v>
      </c>
      <c r="D94" s="72">
        <v>1316640.19</v>
      </c>
      <c r="E94" s="73">
        <v>99.938000000000002</v>
      </c>
      <c r="F94" s="74">
        <v>1323136.31</v>
      </c>
      <c r="G94" s="74">
        <v>1315823.8700000001</v>
      </c>
    </row>
    <row r="95" spans="1:7" ht="12.95" customHeight="1">
      <c r="A95" s="71" t="s">
        <v>113</v>
      </c>
      <c r="B95" s="71"/>
      <c r="C95" s="71" t="s">
        <v>212</v>
      </c>
      <c r="D95" s="72">
        <v>1328286.48</v>
      </c>
      <c r="E95" s="73">
        <v>98.664000000000001</v>
      </c>
      <c r="F95" s="74">
        <v>1295788.81</v>
      </c>
      <c r="G95" s="74">
        <v>1310540.57</v>
      </c>
    </row>
    <row r="96" spans="1:7" ht="12.95" customHeight="1">
      <c r="A96" s="71" t="s">
        <v>93</v>
      </c>
      <c r="B96" s="71"/>
      <c r="C96" s="71" t="s">
        <v>168</v>
      </c>
      <c r="D96" s="72">
        <v>1300000.0038999999</v>
      </c>
      <c r="E96" s="73">
        <v>99.843999999999994</v>
      </c>
      <c r="F96" s="74">
        <v>1291392.53</v>
      </c>
      <c r="G96" s="74">
        <v>1297972</v>
      </c>
    </row>
    <row r="97" spans="1:7" ht="12.95" customHeight="1">
      <c r="A97" s="71" t="s">
        <v>213</v>
      </c>
      <c r="B97" s="71"/>
      <c r="C97" s="71" t="s">
        <v>214</v>
      </c>
      <c r="D97" s="72">
        <v>1298088.57</v>
      </c>
      <c r="E97" s="73">
        <v>99.915000000000006</v>
      </c>
      <c r="F97" s="74">
        <v>1271557.4099999999</v>
      </c>
      <c r="G97" s="74">
        <v>1296985.19</v>
      </c>
    </row>
    <row r="98" spans="1:7" ht="12.95" customHeight="1">
      <c r="A98" s="71" t="s">
        <v>116</v>
      </c>
      <c r="B98" s="71"/>
      <c r="C98" s="71" t="s">
        <v>260</v>
      </c>
      <c r="D98" s="72">
        <v>1332935.4454000001</v>
      </c>
      <c r="E98" s="73">
        <v>97.204499999999996</v>
      </c>
      <c r="F98" s="74">
        <v>1271885.25</v>
      </c>
      <c r="G98" s="74">
        <v>1295673.24</v>
      </c>
    </row>
    <row r="99" spans="1:7" ht="12.95" customHeight="1">
      <c r="A99" s="71" t="s">
        <v>412</v>
      </c>
      <c r="B99" s="71"/>
      <c r="C99" s="71" t="s">
        <v>413</v>
      </c>
      <c r="D99" s="72">
        <v>1300000</v>
      </c>
      <c r="E99" s="73">
        <v>98.293000000000006</v>
      </c>
      <c r="F99" s="74">
        <v>1294520.3200000001</v>
      </c>
      <c r="G99" s="74">
        <v>1277809</v>
      </c>
    </row>
    <row r="100" spans="1:7" ht="12.95" customHeight="1">
      <c r="A100" s="71" t="s">
        <v>414</v>
      </c>
      <c r="B100" s="71"/>
      <c r="C100" s="71" t="s">
        <v>167</v>
      </c>
      <c r="D100" s="72">
        <v>1263320.93</v>
      </c>
      <c r="E100" s="73">
        <v>99.718500000000006</v>
      </c>
      <c r="F100" s="74">
        <v>1246460.83</v>
      </c>
      <c r="G100" s="74">
        <v>1259764.68</v>
      </c>
    </row>
    <row r="101" spans="1:7" ht="12.95" customHeight="1">
      <c r="A101" s="71" t="s">
        <v>415</v>
      </c>
      <c r="B101" s="71"/>
      <c r="C101" s="71" t="s">
        <v>416</v>
      </c>
      <c r="D101" s="72">
        <v>1250000</v>
      </c>
      <c r="E101" s="73">
        <v>99.968500000000006</v>
      </c>
      <c r="F101" s="74">
        <v>1248505.5</v>
      </c>
      <c r="G101" s="74">
        <v>1249606.25</v>
      </c>
    </row>
    <row r="102" spans="1:7" ht="12.95" customHeight="1">
      <c r="A102" s="71" t="s">
        <v>56</v>
      </c>
      <c r="B102" s="71"/>
      <c r="C102" s="71" t="s">
        <v>217</v>
      </c>
      <c r="D102" s="72">
        <v>1246811.19</v>
      </c>
      <c r="E102" s="73">
        <v>100.139</v>
      </c>
      <c r="F102" s="74">
        <v>1243446.05</v>
      </c>
      <c r="G102" s="74">
        <v>1248544.26</v>
      </c>
    </row>
    <row r="103" spans="1:7" ht="12.95" customHeight="1">
      <c r="A103" s="71" t="s">
        <v>417</v>
      </c>
      <c r="B103" s="71"/>
      <c r="C103" s="71" t="s">
        <v>215</v>
      </c>
      <c r="D103" s="72">
        <v>1246851.3899999999</v>
      </c>
      <c r="E103" s="73">
        <v>100.083</v>
      </c>
      <c r="F103" s="74">
        <v>1229825.2</v>
      </c>
      <c r="G103" s="74">
        <v>1247886.28</v>
      </c>
    </row>
    <row r="104" spans="1:7" ht="12.95" customHeight="1">
      <c r="A104" s="71" t="s">
        <v>418</v>
      </c>
      <c r="B104" s="71"/>
      <c r="C104" s="71" t="s">
        <v>419</v>
      </c>
      <c r="D104" s="72">
        <v>1250000</v>
      </c>
      <c r="E104" s="73">
        <v>98.867999999999995</v>
      </c>
      <c r="F104" s="74">
        <v>1243922.94</v>
      </c>
      <c r="G104" s="74">
        <v>1235850</v>
      </c>
    </row>
    <row r="105" spans="1:7" ht="12.95" customHeight="1">
      <c r="A105" s="71" t="s">
        <v>420</v>
      </c>
      <c r="B105" s="71"/>
      <c r="C105" s="71" t="s">
        <v>421</v>
      </c>
      <c r="D105" s="72">
        <v>1250000</v>
      </c>
      <c r="E105" s="73">
        <v>98.5715</v>
      </c>
      <c r="F105" s="74">
        <v>1246923.58</v>
      </c>
      <c r="G105" s="74">
        <v>1232143.75</v>
      </c>
    </row>
    <row r="106" spans="1:7" ht="12.95" customHeight="1">
      <c r="A106" s="71" t="s">
        <v>160</v>
      </c>
      <c r="B106" s="71"/>
      <c r="C106" s="71" t="s">
        <v>219</v>
      </c>
      <c r="D106" s="72">
        <v>1243718.6000000001</v>
      </c>
      <c r="E106" s="73">
        <v>99.063000000000002</v>
      </c>
      <c r="F106" s="74">
        <v>1234526.57</v>
      </c>
      <c r="G106" s="74">
        <v>1232064.96</v>
      </c>
    </row>
    <row r="107" spans="1:7" ht="12.95" customHeight="1">
      <c r="A107" s="71" t="s">
        <v>72</v>
      </c>
      <c r="B107" s="71"/>
      <c r="C107" s="71" t="s">
        <v>222</v>
      </c>
      <c r="D107" s="72">
        <v>1147073.79</v>
      </c>
      <c r="E107" s="73">
        <v>98.6875</v>
      </c>
      <c r="F107" s="74">
        <v>1124840.29</v>
      </c>
      <c r="G107" s="74">
        <v>1132018.45</v>
      </c>
    </row>
    <row r="108" spans="1:7" ht="12.95" customHeight="1">
      <c r="A108" s="71" t="s">
        <v>422</v>
      </c>
      <c r="B108" s="71"/>
      <c r="C108" s="71" t="s">
        <v>423</v>
      </c>
      <c r="D108" s="72">
        <v>1125000</v>
      </c>
      <c r="E108" s="73">
        <v>100.2295</v>
      </c>
      <c r="F108" s="74">
        <v>1127319.28</v>
      </c>
      <c r="G108" s="74">
        <v>1127581.8799999999</v>
      </c>
    </row>
    <row r="109" spans="1:7" ht="12.95" customHeight="1">
      <c r="A109" s="71" t="s">
        <v>256</v>
      </c>
      <c r="B109" s="71"/>
      <c r="C109" s="71" t="s">
        <v>257</v>
      </c>
      <c r="D109" s="72">
        <v>1100000</v>
      </c>
      <c r="E109" s="73">
        <v>100.3335</v>
      </c>
      <c r="F109" s="74">
        <v>1101818.8799999999</v>
      </c>
      <c r="G109" s="74">
        <v>1103668.5</v>
      </c>
    </row>
    <row r="110" spans="1:7" ht="12.95" customHeight="1">
      <c r="A110" s="71" t="s">
        <v>223</v>
      </c>
      <c r="B110" s="71"/>
      <c r="C110" s="71" t="s">
        <v>224</v>
      </c>
      <c r="D110" s="72">
        <v>1100000</v>
      </c>
      <c r="E110" s="73">
        <v>100.07299999999999</v>
      </c>
      <c r="F110" s="74">
        <v>1101326.77</v>
      </c>
      <c r="G110" s="74">
        <v>1100803</v>
      </c>
    </row>
    <row r="111" spans="1:7" ht="12.95" customHeight="1">
      <c r="A111" s="71" t="s">
        <v>263</v>
      </c>
      <c r="B111" s="71"/>
      <c r="C111" s="71" t="s">
        <v>264</v>
      </c>
      <c r="D111" s="72">
        <v>1100000</v>
      </c>
      <c r="E111" s="73">
        <v>99.944500000000005</v>
      </c>
      <c r="F111" s="74">
        <v>1102508.02</v>
      </c>
      <c r="G111" s="74">
        <v>1099389.5</v>
      </c>
    </row>
    <row r="112" spans="1:7" ht="12.95" customHeight="1">
      <c r="A112" s="71" t="s">
        <v>204</v>
      </c>
      <c r="B112" s="71"/>
      <c r="C112" s="71" t="s">
        <v>205</v>
      </c>
      <c r="D112" s="72">
        <v>1100000</v>
      </c>
      <c r="E112" s="73">
        <v>99.491500000000002</v>
      </c>
      <c r="F112" s="74">
        <v>1088803.3700000001</v>
      </c>
      <c r="G112" s="74">
        <v>1094406.5</v>
      </c>
    </row>
    <row r="113" spans="1:7" ht="12.95" customHeight="1">
      <c r="A113" s="71" t="s">
        <v>424</v>
      </c>
      <c r="B113" s="71"/>
      <c r="C113" s="71" t="s">
        <v>425</v>
      </c>
      <c r="D113" s="72">
        <v>1100000</v>
      </c>
      <c r="E113" s="73">
        <v>99.375</v>
      </c>
      <c r="F113" s="74">
        <v>1102493.57</v>
      </c>
      <c r="G113" s="74">
        <v>1093125</v>
      </c>
    </row>
    <row r="114" spans="1:7" ht="12.95" customHeight="1">
      <c r="A114" s="71" t="s">
        <v>426</v>
      </c>
      <c r="B114" s="71"/>
      <c r="C114" s="71" t="s">
        <v>427</v>
      </c>
      <c r="D114" s="72">
        <v>1093294.47</v>
      </c>
      <c r="E114" s="73">
        <v>99.512500000000003</v>
      </c>
      <c r="F114" s="74">
        <v>1093523.76</v>
      </c>
      <c r="G114" s="74">
        <v>1087964.6599999999</v>
      </c>
    </row>
    <row r="115" spans="1:7" ht="12.95" customHeight="1">
      <c r="A115" s="71" t="s">
        <v>428</v>
      </c>
      <c r="B115" s="71"/>
      <c r="C115" s="71" t="s">
        <v>429</v>
      </c>
      <c r="D115" s="72">
        <v>1072921.9099999999</v>
      </c>
      <c r="E115" s="73">
        <v>100.09399999999999</v>
      </c>
      <c r="F115" s="74">
        <v>1041593.5</v>
      </c>
      <c r="G115" s="74">
        <v>1073930.46</v>
      </c>
    </row>
    <row r="116" spans="1:7" ht="12.95" customHeight="1">
      <c r="A116" s="71" t="s">
        <v>86</v>
      </c>
      <c r="B116" s="71"/>
      <c r="C116" s="71" t="s">
        <v>243</v>
      </c>
      <c r="D116" s="72">
        <v>1097208.1000000001</v>
      </c>
      <c r="E116" s="73">
        <v>97.722499999999997</v>
      </c>
      <c r="F116" s="74">
        <v>1080885.1100000001</v>
      </c>
      <c r="G116" s="74">
        <v>1072219.19</v>
      </c>
    </row>
    <row r="117" spans="1:7" ht="12.95" customHeight="1">
      <c r="A117" s="71" t="s">
        <v>58</v>
      </c>
      <c r="B117" s="71"/>
      <c r="C117" s="71" t="s">
        <v>252</v>
      </c>
      <c r="D117" s="72">
        <v>1075000.03</v>
      </c>
      <c r="E117" s="73">
        <v>99.009</v>
      </c>
      <c r="F117" s="74">
        <v>1067499.96</v>
      </c>
      <c r="G117" s="74">
        <v>1064346.78</v>
      </c>
    </row>
    <row r="118" spans="1:7" ht="12.95" customHeight="1">
      <c r="A118" s="71" t="s">
        <v>430</v>
      </c>
      <c r="B118" s="71"/>
      <c r="C118" s="71" t="s">
        <v>431</v>
      </c>
      <c r="D118" s="72">
        <v>1055461.92</v>
      </c>
      <c r="E118" s="73">
        <v>100.375</v>
      </c>
      <c r="F118" s="74">
        <v>1045929.31</v>
      </c>
      <c r="G118" s="74">
        <v>1059419.8999999999</v>
      </c>
    </row>
    <row r="119" spans="1:7" ht="12.95" customHeight="1">
      <c r="A119" s="71" t="s">
        <v>95</v>
      </c>
      <c r="B119" s="71"/>
      <c r="C119" s="71" t="s">
        <v>228</v>
      </c>
      <c r="D119" s="72">
        <v>1051697.6525999999</v>
      </c>
      <c r="E119" s="73">
        <v>99.8125</v>
      </c>
      <c r="F119" s="74">
        <v>1035877</v>
      </c>
      <c r="G119" s="74">
        <v>1049725.72</v>
      </c>
    </row>
    <row r="120" spans="1:7" ht="12.95" customHeight="1">
      <c r="A120" s="71" t="s">
        <v>226</v>
      </c>
      <c r="B120" s="71"/>
      <c r="C120" s="71" t="s">
        <v>227</v>
      </c>
      <c r="D120" s="72">
        <v>1038933.24</v>
      </c>
      <c r="E120" s="73">
        <v>100.5</v>
      </c>
      <c r="F120" s="74">
        <v>1030052.56</v>
      </c>
      <c r="G120" s="74">
        <v>1044127.91</v>
      </c>
    </row>
    <row r="121" spans="1:7" ht="12.95" customHeight="1">
      <c r="A121" s="71" t="s">
        <v>432</v>
      </c>
      <c r="B121" s="71"/>
      <c r="C121" s="71" t="s">
        <v>433</v>
      </c>
      <c r="D121" s="72">
        <v>1041594.55</v>
      </c>
      <c r="E121" s="73">
        <v>99.281499999999994</v>
      </c>
      <c r="F121" s="74">
        <v>1028380.11</v>
      </c>
      <c r="G121" s="74">
        <v>1034110.69</v>
      </c>
    </row>
    <row r="122" spans="1:7" ht="12.95" customHeight="1">
      <c r="A122" s="71" t="s">
        <v>434</v>
      </c>
      <c r="B122" s="71"/>
      <c r="C122" s="71" t="s">
        <v>435</v>
      </c>
      <c r="D122" s="72">
        <v>1011000</v>
      </c>
      <c r="E122" s="73">
        <v>99.398499999999999</v>
      </c>
      <c r="F122" s="74">
        <v>1008503.79</v>
      </c>
      <c r="G122" s="74">
        <v>1004918.84</v>
      </c>
    </row>
    <row r="123" spans="1:7" ht="12.95" customHeight="1">
      <c r="A123" s="71" t="s">
        <v>134</v>
      </c>
      <c r="B123" s="71"/>
      <c r="C123" s="71" t="s">
        <v>258</v>
      </c>
      <c r="D123" s="72">
        <v>1000000</v>
      </c>
      <c r="E123" s="73">
        <v>100.125</v>
      </c>
      <c r="F123" s="74">
        <v>976493</v>
      </c>
      <c r="G123" s="74">
        <v>1001250</v>
      </c>
    </row>
    <row r="124" spans="1:7" ht="12.95" customHeight="1">
      <c r="A124" s="71" t="s">
        <v>135</v>
      </c>
      <c r="B124" s="71"/>
      <c r="C124" s="71" t="s">
        <v>293</v>
      </c>
      <c r="D124" s="72">
        <v>997493.74</v>
      </c>
      <c r="E124" s="73">
        <v>100.09099999999999</v>
      </c>
      <c r="F124" s="74">
        <v>977878.75</v>
      </c>
      <c r="G124" s="74">
        <v>998401.46</v>
      </c>
    </row>
    <row r="125" spans="1:7" ht="12.95" customHeight="1">
      <c r="A125" s="71" t="s">
        <v>230</v>
      </c>
      <c r="B125" s="71"/>
      <c r="C125" s="71" t="s">
        <v>231</v>
      </c>
      <c r="D125" s="72">
        <v>997493.73</v>
      </c>
      <c r="E125" s="73">
        <v>100.078</v>
      </c>
      <c r="F125" s="74">
        <v>989903.62</v>
      </c>
      <c r="G125" s="74">
        <v>998271.78</v>
      </c>
    </row>
    <row r="126" spans="1:7" ht="12.95" customHeight="1">
      <c r="A126" s="71" t="s">
        <v>155</v>
      </c>
      <c r="B126" s="71"/>
      <c r="C126" s="71" t="s">
        <v>229</v>
      </c>
      <c r="D126" s="72">
        <v>997500</v>
      </c>
      <c r="E126" s="73">
        <v>100.075001</v>
      </c>
      <c r="F126" s="74">
        <v>990469.48</v>
      </c>
      <c r="G126" s="74">
        <v>998248.13</v>
      </c>
    </row>
    <row r="127" spans="1:7" ht="12.95" customHeight="1">
      <c r="A127" s="71" t="s">
        <v>97</v>
      </c>
      <c r="B127" s="71"/>
      <c r="C127" s="71" t="s">
        <v>240</v>
      </c>
      <c r="D127" s="72">
        <v>997455.46</v>
      </c>
      <c r="E127" s="73">
        <v>100.0625</v>
      </c>
      <c r="F127" s="74">
        <v>961093.97</v>
      </c>
      <c r="G127" s="74">
        <v>998078.87</v>
      </c>
    </row>
    <row r="128" spans="1:7" ht="12.95" customHeight="1">
      <c r="A128" s="71" t="s">
        <v>232</v>
      </c>
      <c r="B128" s="71"/>
      <c r="C128" s="71" t="s">
        <v>233</v>
      </c>
      <c r="D128" s="72">
        <v>1000000</v>
      </c>
      <c r="E128" s="73">
        <v>99.765500000000003</v>
      </c>
      <c r="F128" s="74">
        <v>996603.71</v>
      </c>
      <c r="G128" s="74">
        <v>997655</v>
      </c>
    </row>
    <row r="129" spans="1:7" ht="12.95" customHeight="1">
      <c r="A129" s="71" t="s">
        <v>436</v>
      </c>
      <c r="B129" s="71"/>
      <c r="C129" s="71" t="s">
        <v>437</v>
      </c>
      <c r="D129" s="72">
        <v>1000000</v>
      </c>
      <c r="E129" s="73">
        <v>99.698999999999998</v>
      </c>
      <c r="F129" s="74">
        <v>1000000</v>
      </c>
      <c r="G129" s="74">
        <v>996990</v>
      </c>
    </row>
    <row r="130" spans="1:7" ht="12.95" customHeight="1">
      <c r="A130" s="71" t="s">
        <v>438</v>
      </c>
      <c r="B130" s="71"/>
      <c r="C130" s="71" t="s">
        <v>439</v>
      </c>
      <c r="D130" s="72">
        <v>1000000</v>
      </c>
      <c r="E130" s="73">
        <v>99.6875</v>
      </c>
      <c r="F130" s="74">
        <v>998167.83</v>
      </c>
      <c r="G130" s="74">
        <v>996875</v>
      </c>
    </row>
    <row r="131" spans="1:7" ht="12.95" customHeight="1">
      <c r="A131" s="71" t="s">
        <v>440</v>
      </c>
      <c r="B131" s="71"/>
      <c r="C131" s="71" t="s">
        <v>441</v>
      </c>
      <c r="D131" s="72">
        <v>1000000</v>
      </c>
      <c r="E131" s="73">
        <v>99.244500000000002</v>
      </c>
      <c r="F131" s="74">
        <v>992543.17</v>
      </c>
      <c r="G131" s="74">
        <v>992445</v>
      </c>
    </row>
    <row r="132" spans="1:7" ht="12.95" customHeight="1">
      <c r="A132" s="71" t="s">
        <v>154</v>
      </c>
      <c r="B132" s="71"/>
      <c r="C132" s="71" t="s">
        <v>236</v>
      </c>
      <c r="D132" s="72">
        <v>997481.11</v>
      </c>
      <c r="E132" s="73">
        <v>99.328000000000003</v>
      </c>
      <c r="F132" s="74">
        <v>979590.84</v>
      </c>
      <c r="G132" s="74">
        <v>990778.04</v>
      </c>
    </row>
    <row r="133" spans="1:7" ht="12.95" customHeight="1">
      <c r="A133" s="71" t="s">
        <v>163</v>
      </c>
      <c r="B133" s="71"/>
      <c r="C133" s="71" t="s">
        <v>237</v>
      </c>
      <c r="D133" s="72">
        <v>1000000</v>
      </c>
      <c r="E133" s="73">
        <v>99.025000000000006</v>
      </c>
      <c r="F133" s="74">
        <v>986683.28</v>
      </c>
      <c r="G133" s="74">
        <v>990250</v>
      </c>
    </row>
    <row r="134" spans="1:7" ht="12.95" customHeight="1">
      <c r="A134" s="71" t="s">
        <v>114</v>
      </c>
      <c r="B134" s="71"/>
      <c r="C134" s="71" t="s">
        <v>241</v>
      </c>
      <c r="D134" s="72">
        <v>1000000</v>
      </c>
      <c r="E134" s="73">
        <v>99.007000000000005</v>
      </c>
      <c r="F134" s="74">
        <v>999007.18</v>
      </c>
      <c r="G134" s="74">
        <v>990070</v>
      </c>
    </row>
    <row r="135" spans="1:7" ht="12.95" customHeight="1">
      <c r="A135" s="71" t="s">
        <v>442</v>
      </c>
      <c r="B135" s="71"/>
      <c r="C135" s="71" t="s">
        <v>443</v>
      </c>
      <c r="D135" s="72">
        <v>1000000</v>
      </c>
      <c r="E135" s="73">
        <v>98.991500000000002</v>
      </c>
      <c r="F135" s="74">
        <v>1000000</v>
      </c>
      <c r="G135" s="74">
        <v>989915</v>
      </c>
    </row>
    <row r="136" spans="1:7" ht="12.95" customHeight="1">
      <c r="A136" s="71" t="s">
        <v>444</v>
      </c>
      <c r="B136" s="71"/>
      <c r="C136" s="71" t="s">
        <v>445</v>
      </c>
      <c r="D136" s="72">
        <v>1000000</v>
      </c>
      <c r="E136" s="73">
        <v>98.838499999999996</v>
      </c>
      <c r="F136" s="74">
        <v>992949.2</v>
      </c>
      <c r="G136" s="74">
        <v>988385</v>
      </c>
    </row>
    <row r="137" spans="1:7" ht="12.95" customHeight="1">
      <c r="A137" s="71" t="s">
        <v>118</v>
      </c>
      <c r="B137" s="71"/>
      <c r="C137" s="71" t="s">
        <v>242</v>
      </c>
      <c r="D137" s="72">
        <v>1000000</v>
      </c>
      <c r="E137" s="73">
        <v>98.567999999999998</v>
      </c>
      <c r="F137" s="74">
        <v>965384.9</v>
      </c>
      <c r="G137" s="74">
        <v>985680</v>
      </c>
    </row>
    <row r="138" spans="1:7" ht="12.95" customHeight="1">
      <c r="A138" s="71" t="s">
        <v>244</v>
      </c>
      <c r="B138" s="71"/>
      <c r="C138" s="71" t="s">
        <v>245</v>
      </c>
      <c r="D138" s="72">
        <v>944006.03</v>
      </c>
      <c r="E138" s="73">
        <v>102.083</v>
      </c>
      <c r="F138" s="74">
        <v>937807.33</v>
      </c>
      <c r="G138" s="74">
        <v>963669.68</v>
      </c>
    </row>
    <row r="139" spans="1:7" ht="12.95" customHeight="1">
      <c r="A139" s="71" t="s">
        <v>246</v>
      </c>
      <c r="B139" s="71"/>
      <c r="C139" s="71" t="s">
        <v>446</v>
      </c>
      <c r="D139" s="72">
        <v>900156.26</v>
      </c>
      <c r="E139" s="73">
        <v>100.167</v>
      </c>
      <c r="F139" s="74">
        <v>889825.97</v>
      </c>
      <c r="G139" s="74">
        <v>901659.52</v>
      </c>
    </row>
    <row r="140" spans="1:7" ht="12.95" customHeight="1">
      <c r="A140" s="71" t="s">
        <v>247</v>
      </c>
      <c r="B140" s="71"/>
      <c r="C140" s="71" t="s">
        <v>248</v>
      </c>
      <c r="D140" s="72">
        <v>897733</v>
      </c>
      <c r="E140" s="73">
        <v>100.396</v>
      </c>
      <c r="F140" s="74">
        <v>894527.57</v>
      </c>
      <c r="G140" s="74">
        <v>901288.02</v>
      </c>
    </row>
    <row r="141" spans="1:7" ht="12.95" customHeight="1">
      <c r="A141" s="71" t="s">
        <v>152</v>
      </c>
      <c r="B141" s="71"/>
      <c r="C141" s="71" t="s">
        <v>253</v>
      </c>
      <c r="D141" s="72">
        <v>897027.71</v>
      </c>
      <c r="E141" s="73">
        <v>99.667000000000002</v>
      </c>
      <c r="F141" s="74">
        <v>888213.37</v>
      </c>
      <c r="G141" s="74">
        <v>894040.61</v>
      </c>
    </row>
    <row r="142" spans="1:7" ht="12.95" customHeight="1">
      <c r="A142" s="71" t="s">
        <v>447</v>
      </c>
      <c r="B142" s="71"/>
      <c r="C142" s="71" t="s">
        <v>448</v>
      </c>
      <c r="D142" s="72">
        <v>898714.65</v>
      </c>
      <c r="E142" s="73">
        <v>99.042000000000002</v>
      </c>
      <c r="F142" s="74">
        <v>895427.11</v>
      </c>
      <c r="G142" s="74">
        <v>890104.96</v>
      </c>
    </row>
    <row r="143" spans="1:7" ht="12.95" customHeight="1">
      <c r="A143" s="71" t="s">
        <v>449</v>
      </c>
      <c r="B143" s="71"/>
      <c r="C143" s="71" t="s">
        <v>450</v>
      </c>
      <c r="D143" s="72">
        <v>875000</v>
      </c>
      <c r="E143" s="73">
        <v>100.46899999999999</v>
      </c>
      <c r="F143" s="74">
        <v>882975.47</v>
      </c>
      <c r="G143" s="74">
        <v>879103.75</v>
      </c>
    </row>
    <row r="144" spans="1:7" ht="12.95" customHeight="1">
      <c r="A144" s="71" t="s">
        <v>140</v>
      </c>
      <c r="B144" s="71"/>
      <c r="C144" s="71" t="s">
        <v>238</v>
      </c>
      <c r="D144" s="72">
        <v>888112.1</v>
      </c>
      <c r="E144" s="73">
        <v>98.1875</v>
      </c>
      <c r="F144" s="74">
        <v>852095.95</v>
      </c>
      <c r="G144" s="74">
        <v>872015.07</v>
      </c>
    </row>
    <row r="145" spans="1:7" ht="12.95" customHeight="1">
      <c r="A145" s="71" t="s">
        <v>451</v>
      </c>
      <c r="B145" s="71"/>
      <c r="C145" s="71" t="s">
        <v>452</v>
      </c>
      <c r="D145" s="72">
        <v>875315.89489999996</v>
      </c>
      <c r="E145" s="73">
        <v>99.367001000000002</v>
      </c>
      <c r="F145" s="74">
        <v>866317.9</v>
      </c>
      <c r="G145" s="74">
        <v>869775.15</v>
      </c>
    </row>
    <row r="146" spans="1:7" ht="12.95" customHeight="1">
      <c r="A146" s="71" t="s">
        <v>249</v>
      </c>
      <c r="B146" s="71"/>
      <c r="C146" s="71" t="s">
        <v>250</v>
      </c>
      <c r="D146" s="72">
        <v>847875</v>
      </c>
      <c r="E146" s="73">
        <v>100.02249999999999</v>
      </c>
      <c r="F146" s="74">
        <v>840264.6</v>
      </c>
      <c r="G146" s="74">
        <v>848065.77</v>
      </c>
    </row>
    <row r="147" spans="1:7" ht="12.95" customHeight="1">
      <c r="A147" s="71" t="s">
        <v>89</v>
      </c>
      <c r="B147" s="71"/>
      <c r="C147" s="71" t="s">
        <v>251</v>
      </c>
      <c r="D147" s="72">
        <v>852792.13</v>
      </c>
      <c r="E147" s="73">
        <v>98.828500000000005</v>
      </c>
      <c r="F147" s="74">
        <v>845719.02</v>
      </c>
      <c r="G147" s="74">
        <v>842801.67</v>
      </c>
    </row>
    <row r="148" spans="1:7" ht="12.95" customHeight="1">
      <c r="A148" s="71" t="s">
        <v>162</v>
      </c>
      <c r="B148" s="71"/>
      <c r="C148" s="71" t="s">
        <v>453</v>
      </c>
      <c r="D148" s="72">
        <v>832441.17</v>
      </c>
      <c r="E148" s="73">
        <v>100.313</v>
      </c>
      <c r="F148" s="74">
        <v>816725.93</v>
      </c>
      <c r="G148" s="74">
        <v>835046.71</v>
      </c>
    </row>
    <row r="149" spans="1:7" ht="12.95" customHeight="1">
      <c r="A149" s="71" t="s">
        <v>281</v>
      </c>
      <c r="B149" s="71"/>
      <c r="C149" s="71" t="s">
        <v>282</v>
      </c>
      <c r="D149" s="72">
        <v>831531.59</v>
      </c>
      <c r="E149" s="73">
        <v>99.724999999999994</v>
      </c>
      <c r="F149" s="74">
        <v>818719.83</v>
      </c>
      <c r="G149" s="74">
        <v>829244.88</v>
      </c>
    </row>
    <row r="150" spans="1:7" ht="12.95" customHeight="1">
      <c r="A150" s="71" t="s">
        <v>136</v>
      </c>
      <c r="B150" s="71"/>
      <c r="C150" s="71" t="s">
        <v>285</v>
      </c>
      <c r="D150" s="72">
        <v>837758.92</v>
      </c>
      <c r="E150" s="73">
        <v>98.9375</v>
      </c>
      <c r="F150" s="74">
        <v>813204.18</v>
      </c>
      <c r="G150" s="74">
        <v>828857.73</v>
      </c>
    </row>
    <row r="151" spans="1:7" ht="12.95" customHeight="1">
      <c r="A151" s="71" t="s">
        <v>74</v>
      </c>
      <c r="B151" s="71"/>
      <c r="C151" s="71" t="s">
        <v>225</v>
      </c>
      <c r="D151" s="72">
        <v>799999.99</v>
      </c>
      <c r="E151" s="73">
        <v>100.0805</v>
      </c>
      <c r="F151" s="74">
        <v>795635.73</v>
      </c>
      <c r="G151" s="74">
        <v>800643.99</v>
      </c>
    </row>
    <row r="152" spans="1:7" ht="12.95" customHeight="1">
      <c r="A152" s="71" t="s">
        <v>139</v>
      </c>
      <c r="B152" s="71"/>
      <c r="C152" s="71" t="s">
        <v>261</v>
      </c>
      <c r="D152" s="72">
        <v>822951.18</v>
      </c>
      <c r="E152" s="73">
        <v>95.819500000000005</v>
      </c>
      <c r="F152" s="74">
        <v>738444.52</v>
      </c>
      <c r="G152" s="74">
        <v>788547.71</v>
      </c>
    </row>
    <row r="153" spans="1:7" ht="12.95" customHeight="1">
      <c r="A153" s="71" t="s">
        <v>454</v>
      </c>
      <c r="B153" s="71"/>
      <c r="C153" s="71" t="s">
        <v>455</v>
      </c>
      <c r="D153" s="72">
        <v>750000</v>
      </c>
      <c r="E153" s="73">
        <v>100.1485</v>
      </c>
      <c r="F153" s="74">
        <v>751862.15</v>
      </c>
      <c r="G153" s="74">
        <v>751113.75</v>
      </c>
    </row>
    <row r="154" spans="1:7" ht="12.95" customHeight="1">
      <c r="A154" s="71" t="s">
        <v>254</v>
      </c>
      <c r="B154" s="71"/>
      <c r="C154" s="71" t="s">
        <v>255</v>
      </c>
      <c r="D154" s="72">
        <v>748124.99</v>
      </c>
      <c r="E154" s="73">
        <v>100.313</v>
      </c>
      <c r="F154" s="74">
        <v>745621.46</v>
      </c>
      <c r="G154" s="74">
        <v>750466.62</v>
      </c>
    </row>
    <row r="155" spans="1:7" ht="12.95" customHeight="1">
      <c r="A155" s="71" t="s">
        <v>456</v>
      </c>
      <c r="B155" s="71"/>
      <c r="C155" s="71" t="s">
        <v>457</v>
      </c>
      <c r="D155" s="72">
        <v>750000</v>
      </c>
      <c r="E155" s="73">
        <v>99.5</v>
      </c>
      <c r="F155" s="74">
        <v>747021.97</v>
      </c>
      <c r="G155" s="74">
        <v>746250</v>
      </c>
    </row>
    <row r="156" spans="1:7" ht="12.95" customHeight="1">
      <c r="A156" s="71" t="s">
        <v>458</v>
      </c>
      <c r="B156" s="71"/>
      <c r="C156" s="71" t="s">
        <v>459</v>
      </c>
      <c r="D156" s="72">
        <v>750000</v>
      </c>
      <c r="E156" s="73">
        <v>98.947999999999993</v>
      </c>
      <c r="F156" s="74">
        <v>744419.16</v>
      </c>
      <c r="G156" s="74">
        <v>742110</v>
      </c>
    </row>
    <row r="157" spans="1:7" ht="12.95" customHeight="1">
      <c r="A157" s="71" t="s">
        <v>460</v>
      </c>
      <c r="B157" s="71"/>
      <c r="C157" s="71" t="s">
        <v>461</v>
      </c>
      <c r="D157" s="72">
        <v>750000</v>
      </c>
      <c r="E157" s="73">
        <v>98.778499999999994</v>
      </c>
      <c r="F157" s="74">
        <v>743494.83</v>
      </c>
      <c r="G157" s="74">
        <v>740838.75</v>
      </c>
    </row>
    <row r="158" spans="1:7" ht="12.95" customHeight="1">
      <c r="A158" s="71" t="s">
        <v>297</v>
      </c>
      <c r="B158" s="71"/>
      <c r="C158" s="71" t="s">
        <v>298</v>
      </c>
      <c r="D158" s="72">
        <v>717064.65500000003</v>
      </c>
      <c r="E158" s="73">
        <v>97.204499999999996</v>
      </c>
      <c r="F158" s="74">
        <v>688200.72</v>
      </c>
      <c r="G158" s="74">
        <v>697019.11</v>
      </c>
    </row>
    <row r="159" spans="1:7" ht="12.95" customHeight="1">
      <c r="A159" s="71" t="s">
        <v>462</v>
      </c>
      <c r="B159" s="71"/>
      <c r="C159" s="71" t="s">
        <v>463</v>
      </c>
      <c r="D159" s="72">
        <v>700000</v>
      </c>
      <c r="E159" s="73">
        <v>99.125</v>
      </c>
      <c r="F159" s="74">
        <v>698672.48</v>
      </c>
      <c r="G159" s="74">
        <v>693875</v>
      </c>
    </row>
    <row r="160" spans="1:7" ht="12.95" customHeight="1">
      <c r="A160" s="71" t="s">
        <v>101</v>
      </c>
      <c r="B160" s="71"/>
      <c r="C160" s="71" t="s">
        <v>259</v>
      </c>
      <c r="D160" s="72">
        <v>666541.35</v>
      </c>
      <c r="E160" s="73">
        <v>100.249999</v>
      </c>
      <c r="F160" s="74">
        <v>671041.85</v>
      </c>
      <c r="G160" s="74">
        <v>668207.69999999995</v>
      </c>
    </row>
    <row r="161" spans="1:7" ht="12.95" customHeight="1">
      <c r="A161" s="71" t="s">
        <v>464</v>
      </c>
      <c r="B161" s="71"/>
      <c r="C161" s="71" t="s">
        <v>465</v>
      </c>
      <c r="D161" s="72">
        <v>650000</v>
      </c>
      <c r="E161" s="73">
        <v>99.984999999999999</v>
      </c>
      <c r="F161" s="74">
        <v>649958.36</v>
      </c>
      <c r="G161" s="74">
        <v>649902.5</v>
      </c>
    </row>
    <row r="162" spans="1:7" ht="12.95" customHeight="1">
      <c r="A162" s="71" t="s">
        <v>133</v>
      </c>
      <c r="B162" s="71"/>
      <c r="C162" s="71" t="s">
        <v>262</v>
      </c>
      <c r="D162" s="72">
        <v>595500</v>
      </c>
      <c r="E162" s="73">
        <v>100.521001</v>
      </c>
      <c r="F162" s="74">
        <v>580427</v>
      </c>
      <c r="G162" s="74">
        <v>598602.56000000006</v>
      </c>
    </row>
    <row r="163" spans="1:7" ht="12.95" customHeight="1">
      <c r="A163" s="71" t="s">
        <v>466</v>
      </c>
      <c r="B163" s="71"/>
      <c r="C163" s="71" t="s">
        <v>467</v>
      </c>
      <c r="D163" s="72">
        <v>602457.1</v>
      </c>
      <c r="E163" s="73">
        <v>99.276499999999999</v>
      </c>
      <c r="F163" s="74">
        <v>599771.78</v>
      </c>
      <c r="G163" s="74">
        <v>598098.31999999995</v>
      </c>
    </row>
    <row r="164" spans="1:7" ht="12.95" customHeight="1">
      <c r="A164" s="71" t="s">
        <v>468</v>
      </c>
      <c r="B164" s="71"/>
      <c r="C164" s="71" t="s">
        <v>469</v>
      </c>
      <c r="D164" s="72">
        <v>577923.97</v>
      </c>
      <c r="E164" s="73">
        <v>102.57850000000001</v>
      </c>
      <c r="F164" s="74">
        <v>588392.31000000006</v>
      </c>
      <c r="G164" s="74">
        <v>592825.74</v>
      </c>
    </row>
    <row r="165" spans="1:7" ht="12.95" customHeight="1">
      <c r="A165" s="71" t="s">
        <v>470</v>
      </c>
      <c r="B165" s="71"/>
      <c r="C165" s="71" t="s">
        <v>215</v>
      </c>
      <c r="D165" s="72">
        <v>600000</v>
      </c>
      <c r="E165" s="73">
        <v>98.738</v>
      </c>
      <c r="F165" s="74">
        <v>597132.19999999995</v>
      </c>
      <c r="G165" s="74">
        <v>592428</v>
      </c>
    </row>
    <row r="166" spans="1:7" ht="12.95" customHeight="1">
      <c r="A166" s="71" t="s">
        <v>471</v>
      </c>
      <c r="B166" s="71"/>
      <c r="C166" s="71" t="s">
        <v>472</v>
      </c>
      <c r="D166" s="72">
        <v>587000</v>
      </c>
      <c r="E166" s="73">
        <v>99.742000000000004</v>
      </c>
      <c r="F166" s="74">
        <v>587000</v>
      </c>
      <c r="G166" s="74">
        <v>585485.54</v>
      </c>
    </row>
    <row r="167" spans="1:7" ht="12.95" customHeight="1">
      <c r="A167" s="71" t="s">
        <v>156</v>
      </c>
      <c r="B167" s="71"/>
      <c r="C167" s="71" t="s">
        <v>303</v>
      </c>
      <c r="D167" s="72">
        <v>550000</v>
      </c>
      <c r="E167" s="73">
        <v>99.857500000000002</v>
      </c>
      <c r="F167" s="74">
        <v>547599.34</v>
      </c>
      <c r="G167" s="74">
        <v>549216.25</v>
      </c>
    </row>
    <row r="168" spans="1:7" ht="12.95" customHeight="1">
      <c r="A168" s="71" t="s">
        <v>157</v>
      </c>
      <c r="B168" s="71"/>
      <c r="C168" s="71" t="s">
        <v>304</v>
      </c>
      <c r="D168" s="72">
        <v>550000</v>
      </c>
      <c r="E168" s="73">
        <v>99.857500000000002</v>
      </c>
      <c r="F168" s="74">
        <v>547825.68999999994</v>
      </c>
      <c r="G168" s="74">
        <v>549216.25</v>
      </c>
    </row>
    <row r="169" spans="1:7" ht="12.95" customHeight="1">
      <c r="A169" s="71" t="s">
        <v>87</v>
      </c>
      <c r="B169" s="71"/>
      <c r="C169" s="71" t="s">
        <v>265</v>
      </c>
      <c r="D169" s="72">
        <v>550000</v>
      </c>
      <c r="E169" s="73">
        <v>97.231499999999997</v>
      </c>
      <c r="F169" s="74">
        <v>546630.62</v>
      </c>
      <c r="G169" s="74">
        <v>534773.25</v>
      </c>
    </row>
    <row r="170" spans="1:7" ht="12.95" customHeight="1">
      <c r="A170" s="71" t="s">
        <v>164</v>
      </c>
      <c r="B170" s="71"/>
      <c r="C170" s="71" t="s">
        <v>268</v>
      </c>
      <c r="D170" s="72">
        <v>500000</v>
      </c>
      <c r="E170" s="73">
        <v>105.15</v>
      </c>
      <c r="F170" s="74">
        <v>499349.12</v>
      </c>
      <c r="G170" s="74">
        <v>525750</v>
      </c>
    </row>
    <row r="171" spans="1:7" ht="12.95" customHeight="1">
      <c r="A171" s="71" t="s">
        <v>266</v>
      </c>
      <c r="B171" s="71"/>
      <c r="C171" s="71" t="s">
        <v>267</v>
      </c>
      <c r="D171" s="72">
        <v>527000</v>
      </c>
      <c r="E171" s="73">
        <v>99.487500999999995</v>
      </c>
      <c r="F171" s="74">
        <v>523734.06</v>
      </c>
      <c r="G171" s="74">
        <v>524299.13</v>
      </c>
    </row>
    <row r="172" spans="1:7" ht="12.95" customHeight="1">
      <c r="A172" s="71" t="s">
        <v>473</v>
      </c>
      <c r="B172" s="71"/>
      <c r="C172" s="71" t="s">
        <v>474</v>
      </c>
      <c r="D172" s="72">
        <v>498743.72</v>
      </c>
      <c r="E172" s="73">
        <v>100.875</v>
      </c>
      <c r="F172" s="74">
        <v>494930.31</v>
      </c>
      <c r="G172" s="74">
        <v>503107.73</v>
      </c>
    </row>
    <row r="173" spans="1:7" ht="12.95" customHeight="1">
      <c r="A173" s="71" t="s">
        <v>475</v>
      </c>
      <c r="B173" s="71"/>
      <c r="C173" s="71" t="s">
        <v>476</v>
      </c>
      <c r="D173" s="72">
        <v>500000</v>
      </c>
      <c r="E173" s="73">
        <v>100.28749999999999</v>
      </c>
      <c r="F173" s="74">
        <v>502487.74</v>
      </c>
      <c r="G173" s="74">
        <v>501437.5</v>
      </c>
    </row>
    <row r="174" spans="1:7" ht="12.95" customHeight="1">
      <c r="A174" s="71" t="s">
        <v>477</v>
      </c>
      <c r="B174" s="71"/>
      <c r="C174" s="71" t="s">
        <v>478</v>
      </c>
      <c r="D174" s="72">
        <v>500000</v>
      </c>
      <c r="E174" s="73">
        <v>100.1875</v>
      </c>
      <c r="F174" s="74">
        <v>500612.02</v>
      </c>
      <c r="G174" s="74">
        <v>500937.5</v>
      </c>
    </row>
    <row r="175" spans="1:7" ht="12.95" customHeight="1">
      <c r="A175" s="71" t="s">
        <v>269</v>
      </c>
      <c r="B175" s="71"/>
      <c r="C175" s="71" t="s">
        <v>270</v>
      </c>
      <c r="D175" s="72">
        <v>499250</v>
      </c>
      <c r="E175" s="73">
        <v>100.250001</v>
      </c>
      <c r="F175" s="74">
        <v>495509.62</v>
      </c>
      <c r="G175" s="74">
        <v>500498.13</v>
      </c>
    </row>
    <row r="176" spans="1:7" ht="12.95" customHeight="1">
      <c r="A176" s="71" t="s">
        <v>479</v>
      </c>
      <c r="B176" s="71"/>
      <c r="C176" s="71" t="s">
        <v>480</v>
      </c>
      <c r="D176" s="72">
        <v>500000</v>
      </c>
      <c r="E176" s="73">
        <v>99.952500000000001</v>
      </c>
      <c r="F176" s="74">
        <v>500000</v>
      </c>
      <c r="G176" s="74">
        <v>499762.5</v>
      </c>
    </row>
    <row r="177" spans="1:7" ht="12.95" customHeight="1">
      <c r="A177" s="71" t="s">
        <v>481</v>
      </c>
      <c r="B177" s="71"/>
      <c r="C177" s="71" t="s">
        <v>482</v>
      </c>
      <c r="D177" s="72">
        <v>500000</v>
      </c>
      <c r="E177" s="73">
        <v>99.951499999999996</v>
      </c>
      <c r="F177" s="74">
        <v>500619.43</v>
      </c>
      <c r="G177" s="74">
        <v>499757.5</v>
      </c>
    </row>
    <row r="178" spans="1:7" ht="12.95" customHeight="1">
      <c r="A178" s="71" t="s">
        <v>483</v>
      </c>
      <c r="B178" s="71"/>
      <c r="C178" s="71" t="s">
        <v>484</v>
      </c>
      <c r="D178" s="72">
        <v>500000</v>
      </c>
      <c r="E178" s="73">
        <v>99.927000000000007</v>
      </c>
      <c r="F178" s="74">
        <v>500000</v>
      </c>
      <c r="G178" s="74">
        <v>499635</v>
      </c>
    </row>
    <row r="179" spans="1:7" ht="12.95" customHeight="1">
      <c r="A179" s="71" t="s">
        <v>153</v>
      </c>
      <c r="B179" s="71"/>
      <c r="C179" s="71" t="s">
        <v>271</v>
      </c>
      <c r="D179" s="72">
        <v>498750</v>
      </c>
      <c r="E179" s="73">
        <v>100.1665</v>
      </c>
      <c r="F179" s="74">
        <v>493963.54</v>
      </c>
      <c r="G179" s="74">
        <v>499580.42</v>
      </c>
    </row>
    <row r="180" spans="1:7" ht="12.95" customHeight="1">
      <c r="A180" s="71" t="s">
        <v>274</v>
      </c>
      <c r="B180" s="71"/>
      <c r="C180" s="71" t="s">
        <v>275</v>
      </c>
      <c r="D180" s="72">
        <v>498746.85</v>
      </c>
      <c r="E180" s="73">
        <v>100.124999</v>
      </c>
      <c r="F180" s="74">
        <v>493470.87</v>
      </c>
      <c r="G180" s="74">
        <v>499370.28</v>
      </c>
    </row>
    <row r="181" spans="1:7" ht="12.95" customHeight="1">
      <c r="A181" s="71" t="s">
        <v>485</v>
      </c>
      <c r="B181" s="71"/>
      <c r="C181" s="71" t="s">
        <v>486</v>
      </c>
      <c r="D181" s="72">
        <v>500000</v>
      </c>
      <c r="E181" s="73">
        <v>99.75</v>
      </c>
      <c r="F181" s="74">
        <v>496916.01</v>
      </c>
      <c r="G181" s="74">
        <v>498750</v>
      </c>
    </row>
    <row r="182" spans="1:7" ht="12.95" customHeight="1">
      <c r="A182" s="71" t="s">
        <v>487</v>
      </c>
      <c r="B182" s="71"/>
      <c r="C182" s="71" t="s">
        <v>488</v>
      </c>
      <c r="D182" s="72">
        <v>500000</v>
      </c>
      <c r="E182" s="73">
        <v>99.506</v>
      </c>
      <c r="F182" s="74">
        <v>498126.58</v>
      </c>
      <c r="G182" s="74">
        <v>497530</v>
      </c>
    </row>
    <row r="183" spans="1:7" ht="12.95" customHeight="1">
      <c r="A183" s="71" t="s">
        <v>489</v>
      </c>
      <c r="B183" s="71"/>
      <c r="C183" s="71" t="s">
        <v>490</v>
      </c>
      <c r="D183" s="72">
        <v>500000</v>
      </c>
      <c r="E183" s="73">
        <v>99.375</v>
      </c>
      <c r="F183" s="74">
        <v>494015.24</v>
      </c>
      <c r="G183" s="74">
        <v>496875</v>
      </c>
    </row>
    <row r="184" spans="1:7" ht="12.95" customHeight="1">
      <c r="A184" s="71" t="s">
        <v>491</v>
      </c>
      <c r="B184" s="71"/>
      <c r="C184" s="71" t="s">
        <v>492</v>
      </c>
      <c r="D184" s="72">
        <v>500000</v>
      </c>
      <c r="E184" s="73">
        <v>99.166499999999999</v>
      </c>
      <c r="F184" s="74">
        <v>498772.46</v>
      </c>
      <c r="G184" s="74">
        <v>495832.5</v>
      </c>
    </row>
    <row r="185" spans="1:7" ht="12.95" customHeight="1">
      <c r="A185" s="71" t="s">
        <v>493</v>
      </c>
      <c r="B185" s="71"/>
      <c r="C185" s="71" t="s">
        <v>494</v>
      </c>
      <c r="D185" s="72">
        <v>500000</v>
      </c>
      <c r="E185" s="73">
        <v>99.125</v>
      </c>
      <c r="F185" s="74">
        <v>496909.8</v>
      </c>
      <c r="G185" s="74">
        <v>495625</v>
      </c>
    </row>
    <row r="186" spans="1:7" ht="12.95" customHeight="1">
      <c r="A186" s="71" t="s">
        <v>272</v>
      </c>
      <c r="B186" s="71"/>
      <c r="C186" s="71" t="s">
        <v>273</v>
      </c>
      <c r="D186" s="72">
        <v>498717.94</v>
      </c>
      <c r="E186" s="73">
        <v>99.329500999999993</v>
      </c>
      <c r="F186" s="74">
        <v>495754.8</v>
      </c>
      <c r="G186" s="74">
        <v>495374.04</v>
      </c>
    </row>
    <row r="187" spans="1:7" ht="12.95" customHeight="1">
      <c r="A187" s="71" t="s">
        <v>115</v>
      </c>
      <c r="B187" s="71"/>
      <c r="C187" s="71" t="s">
        <v>276</v>
      </c>
      <c r="D187" s="72">
        <v>498740.54</v>
      </c>
      <c r="E187" s="73">
        <v>98.99</v>
      </c>
      <c r="F187" s="74">
        <v>492681.02</v>
      </c>
      <c r="G187" s="74">
        <v>493703.26</v>
      </c>
    </row>
    <row r="188" spans="1:7" ht="12.95" customHeight="1">
      <c r="A188" s="71" t="s">
        <v>119</v>
      </c>
      <c r="B188" s="71"/>
      <c r="C188" s="71" t="s">
        <v>277</v>
      </c>
      <c r="D188" s="72">
        <v>496202.54</v>
      </c>
      <c r="E188" s="73">
        <v>98.781499999999994</v>
      </c>
      <c r="F188" s="74">
        <v>481034.43</v>
      </c>
      <c r="G188" s="74">
        <v>490156.31</v>
      </c>
    </row>
    <row r="189" spans="1:7" ht="12.95" customHeight="1">
      <c r="A189" s="71" t="s">
        <v>59</v>
      </c>
      <c r="B189" s="71"/>
      <c r="C189" s="71" t="s">
        <v>279</v>
      </c>
      <c r="D189" s="72">
        <v>487405.5</v>
      </c>
      <c r="E189" s="73">
        <v>99.396000000000001</v>
      </c>
      <c r="F189" s="74">
        <v>473901.82</v>
      </c>
      <c r="G189" s="74">
        <v>484461.57</v>
      </c>
    </row>
    <row r="190" spans="1:7" ht="12.95" customHeight="1">
      <c r="A190" s="71" t="s">
        <v>495</v>
      </c>
      <c r="B190" s="71"/>
      <c r="C190" s="71" t="s">
        <v>496</v>
      </c>
      <c r="D190" s="72">
        <v>462066.08</v>
      </c>
      <c r="E190" s="73">
        <v>100.244</v>
      </c>
      <c r="F190" s="74">
        <v>463211.79</v>
      </c>
      <c r="G190" s="74">
        <v>463193.52</v>
      </c>
    </row>
    <row r="191" spans="1:7" ht="12.95" customHeight="1">
      <c r="A191" s="71" t="s">
        <v>283</v>
      </c>
      <c r="B191" s="71"/>
      <c r="C191" s="71" t="s">
        <v>284</v>
      </c>
      <c r="D191" s="72">
        <v>450000</v>
      </c>
      <c r="E191" s="73">
        <v>100.813</v>
      </c>
      <c r="F191" s="74">
        <v>444628.28</v>
      </c>
      <c r="G191" s="74">
        <v>453658.5</v>
      </c>
    </row>
    <row r="192" spans="1:7" ht="12.95" customHeight="1">
      <c r="A192" s="71" t="s">
        <v>142</v>
      </c>
      <c r="B192" s="71"/>
      <c r="C192" s="71" t="s">
        <v>239</v>
      </c>
      <c r="D192" s="72">
        <v>447744.36</v>
      </c>
      <c r="E192" s="73">
        <v>100.362499</v>
      </c>
      <c r="F192" s="74">
        <v>445775.57</v>
      </c>
      <c r="G192" s="74">
        <v>449367.43</v>
      </c>
    </row>
    <row r="193" spans="1:7" ht="12.95" customHeight="1">
      <c r="A193" s="71" t="s">
        <v>165</v>
      </c>
      <c r="B193" s="71"/>
      <c r="C193" s="71" t="s">
        <v>333</v>
      </c>
      <c r="D193" s="72">
        <v>450000</v>
      </c>
      <c r="E193" s="73">
        <v>99.4375</v>
      </c>
      <c r="F193" s="74">
        <v>450000</v>
      </c>
      <c r="G193" s="74">
        <v>447468.75</v>
      </c>
    </row>
    <row r="194" spans="1:7" ht="12.95" customHeight="1">
      <c r="A194" s="71" t="s">
        <v>316</v>
      </c>
      <c r="B194" s="71"/>
      <c r="C194" s="71" t="s">
        <v>317</v>
      </c>
      <c r="D194" s="72">
        <v>513084.57</v>
      </c>
      <c r="E194" s="73">
        <v>86.604500999999999</v>
      </c>
      <c r="F194" s="74">
        <v>441218.58</v>
      </c>
      <c r="G194" s="74">
        <v>444354.33</v>
      </c>
    </row>
    <row r="195" spans="1:7" ht="12.95" customHeight="1">
      <c r="A195" s="71" t="s">
        <v>497</v>
      </c>
      <c r="B195" s="71"/>
      <c r="C195" s="71" t="s">
        <v>498</v>
      </c>
      <c r="D195" s="72">
        <v>425279.7</v>
      </c>
      <c r="E195" s="73">
        <v>99.375</v>
      </c>
      <c r="F195" s="74">
        <v>421608.04</v>
      </c>
      <c r="G195" s="74">
        <v>422621.7</v>
      </c>
    </row>
    <row r="196" spans="1:7" ht="12.95" customHeight="1">
      <c r="A196" s="71" t="s">
        <v>57</v>
      </c>
      <c r="B196" s="71"/>
      <c r="C196" s="71" t="s">
        <v>287</v>
      </c>
      <c r="D196" s="72">
        <v>435526.14</v>
      </c>
      <c r="E196" s="73">
        <v>96.087500000000006</v>
      </c>
      <c r="F196" s="74">
        <v>431505.91</v>
      </c>
      <c r="G196" s="74">
        <v>418486.18</v>
      </c>
    </row>
    <row r="197" spans="1:7" ht="12.95" customHeight="1">
      <c r="A197" s="71" t="s">
        <v>499</v>
      </c>
      <c r="B197" s="71"/>
      <c r="C197" s="71" t="s">
        <v>500</v>
      </c>
      <c r="D197" s="72">
        <v>413000</v>
      </c>
      <c r="E197" s="73">
        <v>99.677000000000007</v>
      </c>
      <c r="F197" s="74">
        <v>413000</v>
      </c>
      <c r="G197" s="74">
        <v>411666.01</v>
      </c>
    </row>
    <row r="198" spans="1:7" ht="12.95" customHeight="1">
      <c r="A198" s="71" t="s">
        <v>501</v>
      </c>
      <c r="B198" s="71"/>
      <c r="C198" s="71" t="s">
        <v>502</v>
      </c>
      <c r="D198" s="72">
        <v>421950.67</v>
      </c>
      <c r="E198" s="73">
        <v>96.830499000000003</v>
      </c>
      <c r="F198" s="74">
        <v>405896.02</v>
      </c>
      <c r="G198" s="74">
        <v>408576.94</v>
      </c>
    </row>
    <row r="199" spans="1:7" ht="12.95" customHeight="1">
      <c r="A199" s="71" t="s">
        <v>96</v>
      </c>
      <c r="B199" s="71"/>
      <c r="C199" s="71" t="s">
        <v>286</v>
      </c>
      <c r="D199" s="72">
        <v>416562.13</v>
      </c>
      <c r="E199" s="73">
        <v>97.833500000000001</v>
      </c>
      <c r="F199" s="74">
        <v>416091.88</v>
      </c>
      <c r="G199" s="74">
        <v>407537.31</v>
      </c>
    </row>
    <row r="200" spans="1:7" ht="12.95" customHeight="1">
      <c r="A200" s="71" t="s">
        <v>104</v>
      </c>
      <c r="B200" s="71"/>
      <c r="C200" s="71" t="s">
        <v>288</v>
      </c>
      <c r="D200" s="72">
        <v>389279.19</v>
      </c>
      <c r="E200" s="73">
        <v>98.973500000000001</v>
      </c>
      <c r="F200" s="74">
        <v>375338.19</v>
      </c>
      <c r="G200" s="74">
        <v>385283.24</v>
      </c>
    </row>
    <row r="201" spans="1:7" ht="12.95" customHeight="1">
      <c r="A201" s="71" t="s">
        <v>289</v>
      </c>
      <c r="B201" s="71"/>
      <c r="C201" s="71" t="s">
        <v>290</v>
      </c>
      <c r="D201" s="72">
        <v>382407.42</v>
      </c>
      <c r="E201" s="73">
        <v>100.25</v>
      </c>
      <c r="F201" s="74">
        <v>379737.85</v>
      </c>
      <c r="G201" s="74">
        <v>383363.44</v>
      </c>
    </row>
    <row r="202" spans="1:7" ht="12.95" customHeight="1">
      <c r="A202" s="71" t="s">
        <v>291</v>
      </c>
      <c r="B202" s="71"/>
      <c r="C202" s="71" t="s">
        <v>292</v>
      </c>
      <c r="D202" s="72">
        <v>375000</v>
      </c>
      <c r="E202" s="73">
        <v>99.875</v>
      </c>
      <c r="F202" s="74">
        <v>375904.89</v>
      </c>
      <c r="G202" s="74">
        <v>374531.25</v>
      </c>
    </row>
    <row r="203" spans="1:7" ht="12.95" customHeight="1">
      <c r="A203" s="71" t="s">
        <v>94</v>
      </c>
      <c r="B203" s="71"/>
      <c r="C203" s="71" t="s">
        <v>294</v>
      </c>
      <c r="D203" s="72">
        <v>365993.98</v>
      </c>
      <c r="E203" s="73">
        <v>100.249999</v>
      </c>
      <c r="F203" s="74">
        <v>365956.26</v>
      </c>
      <c r="G203" s="74">
        <v>366908.96</v>
      </c>
    </row>
    <row r="204" spans="1:7" ht="12.95" customHeight="1">
      <c r="A204" s="71" t="s">
        <v>295</v>
      </c>
      <c r="B204" s="71"/>
      <c r="C204" s="71" t="s">
        <v>296</v>
      </c>
      <c r="D204" s="72">
        <v>350000</v>
      </c>
      <c r="E204" s="73">
        <v>99.968999999999994</v>
      </c>
      <c r="F204" s="74">
        <v>346566.23</v>
      </c>
      <c r="G204" s="74">
        <v>349891.5</v>
      </c>
    </row>
    <row r="205" spans="1:7" ht="12.95" customHeight="1">
      <c r="A205" s="71" t="s">
        <v>61</v>
      </c>
      <c r="B205" s="71"/>
      <c r="C205" s="71" t="s">
        <v>262</v>
      </c>
      <c r="D205" s="72">
        <v>341118.36</v>
      </c>
      <c r="E205" s="73">
        <v>100.031499</v>
      </c>
      <c r="F205" s="74">
        <v>340220.46</v>
      </c>
      <c r="G205" s="74">
        <v>341225.81</v>
      </c>
    </row>
    <row r="206" spans="1:7" ht="12.95" customHeight="1">
      <c r="A206" s="71" t="s">
        <v>100</v>
      </c>
      <c r="B206" s="71"/>
      <c r="C206" s="71" t="s">
        <v>235</v>
      </c>
      <c r="D206" s="72">
        <v>342058.65</v>
      </c>
      <c r="E206" s="73">
        <v>99.625</v>
      </c>
      <c r="F206" s="74">
        <v>337122.22</v>
      </c>
      <c r="G206" s="74">
        <v>340775.93</v>
      </c>
    </row>
    <row r="207" spans="1:7" ht="12.95" customHeight="1">
      <c r="A207" s="71" t="s">
        <v>158</v>
      </c>
      <c r="B207" s="71"/>
      <c r="C207" s="71" t="s">
        <v>302</v>
      </c>
      <c r="D207" s="72">
        <v>335000</v>
      </c>
      <c r="E207" s="73">
        <v>98.646000000000001</v>
      </c>
      <c r="F207" s="74">
        <v>298477.18</v>
      </c>
      <c r="G207" s="74">
        <v>330464.09999999998</v>
      </c>
    </row>
    <row r="208" spans="1:7" ht="12.95" customHeight="1">
      <c r="A208" s="71" t="s">
        <v>117</v>
      </c>
      <c r="B208" s="71"/>
      <c r="C208" s="71" t="s">
        <v>300</v>
      </c>
      <c r="D208" s="72">
        <v>329104.48</v>
      </c>
      <c r="E208" s="73">
        <v>100.208499</v>
      </c>
      <c r="F208" s="74">
        <v>303679.78999999998</v>
      </c>
      <c r="G208" s="74">
        <v>329790.65999999997</v>
      </c>
    </row>
    <row r="209" spans="1:7" ht="12.95" customHeight="1">
      <c r="A209" s="71" t="s">
        <v>301</v>
      </c>
      <c r="B209" s="71"/>
      <c r="C209" s="71" t="s">
        <v>290</v>
      </c>
      <c r="D209" s="72">
        <v>316798.59999999998</v>
      </c>
      <c r="E209" s="73">
        <v>100.250001</v>
      </c>
      <c r="F209" s="74">
        <v>314614.90999999997</v>
      </c>
      <c r="G209" s="74">
        <v>317590.59999999998</v>
      </c>
    </row>
    <row r="210" spans="1:7" ht="12.95" customHeight="1">
      <c r="A210" s="71" t="s">
        <v>137</v>
      </c>
      <c r="B210" s="71"/>
      <c r="C210" s="71" t="s">
        <v>299</v>
      </c>
      <c r="D210" s="72">
        <v>317079.59000000003</v>
      </c>
      <c r="E210" s="73">
        <v>99.987502000000006</v>
      </c>
      <c r="F210" s="74">
        <v>308088.86</v>
      </c>
      <c r="G210" s="74">
        <v>317039.96000000002</v>
      </c>
    </row>
    <row r="211" spans="1:7" ht="12.95" customHeight="1">
      <c r="A211" s="71" t="s">
        <v>305</v>
      </c>
      <c r="B211" s="71"/>
      <c r="C211" s="71" t="s">
        <v>306</v>
      </c>
      <c r="D211" s="72">
        <v>297000</v>
      </c>
      <c r="E211" s="73">
        <v>102.68750199999999</v>
      </c>
      <c r="F211" s="74">
        <v>294170.21000000002</v>
      </c>
      <c r="G211" s="74">
        <v>304981.88</v>
      </c>
    </row>
    <row r="212" spans="1:7" ht="12.95" customHeight="1">
      <c r="A212" s="71" t="s">
        <v>159</v>
      </c>
      <c r="B212" s="71"/>
      <c r="C212" s="71" t="s">
        <v>307</v>
      </c>
      <c r="D212" s="72">
        <v>298500</v>
      </c>
      <c r="E212" s="73">
        <v>100.156499</v>
      </c>
      <c r="F212" s="74">
        <v>294743.44</v>
      </c>
      <c r="G212" s="74">
        <v>298967.15000000002</v>
      </c>
    </row>
    <row r="213" spans="1:7" ht="12.95" customHeight="1">
      <c r="A213" s="71" t="s">
        <v>90</v>
      </c>
      <c r="B213" s="71"/>
      <c r="C213" s="71" t="s">
        <v>308</v>
      </c>
      <c r="D213" s="72">
        <v>300000</v>
      </c>
      <c r="E213" s="73">
        <v>98</v>
      </c>
      <c r="F213" s="74">
        <v>294221.02</v>
      </c>
      <c r="G213" s="74">
        <v>294000</v>
      </c>
    </row>
    <row r="214" spans="1:7" ht="12.95" customHeight="1">
      <c r="A214" s="71" t="s">
        <v>88</v>
      </c>
      <c r="B214" s="71"/>
      <c r="C214" s="71" t="s">
        <v>280</v>
      </c>
      <c r="D214" s="72">
        <v>290969.90000000002</v>
      </c>
      <c r="E214" s="73">
        <v>99.666501999999994</v>
      </c>
      <c r="F214" s="74">
        <v>291358.75</v>
      </c>
      <c r="G214" s="74">
        <v>289999.52</v>
      </c>
    </row>
    <row r="215" spans="1:7" ht="12.95" customHeight="1">
      <c r="A215" s="71" t="s">
        <v>503</v>
      </c>
      <c r="B215" s="71"/>
      <c r="C215" s="71" t="s">
        <v>504</v>
      </c>
      <c r="D215" s="72">
        <v>253698.8</v>
      </c>
      <c r="E215" s="73">
        <v>98.769001000000003</v>
      </c>
      <c r="F215" s="74">
        <v>252165.18</v>
      </c>
      <c r="G215" s="74">
        <v>250575.77</v>
      </c>
    </row>
    <row r="216" spans="1:7" ht="12.95" customHeight="1">
      <c r="A216" s="71" t="s">
        <v>161</v>
      </c>
      <c r="B216" s="71"/>
      <c r="C216" s="71" t="s">
        <v>309</v>
      </c>
      <c r="D216" s="72">
        <v>248730.96</v>
      </c>
      <c r="E216" s="73">
        <v>100.041499</v>
      </c>
      <c r="F216" s="74">
        <v>242933.09</v>
      </c>
      <c r="G216" s="74">
        <v>248834.18</v>
      </c>
    </row>
    <row r="217" spans="1:7" ht="12.95" customHeight="1">
      <c r="A217" s="71" t="s">
        <v>141</v>
      </c>
      <c r="B217" s="71"/>
      <c r="C217" s="71" t="s">
        <v>310</v>
      </c>
      <c r="D217" s="72">
        <v>241785</v>
      </c>
      <c r="E217" s="73">
        <v>99.026999000000004</v>
      </c>
      <c r="F217" s="74">
        <v>230007.67</v>
      </c>
      <c r="G217" s="74">
        <v>239432.43</v>
      </c>
    </row>
    <row r="218" spans="1:7" ht="12.95" customHeight="1">
      <c r="A218" s="71" t="s">
        <v>62</v>
      </c>
      <c r="B218" s="71"/>
      <c r="C218" s="71" t="s">
        <v>314</v>
      </c>
      <c r="D218" s="72">
        <v>236862.51</v>
      </c>
      <c r="E218" s="73">
        <v>99.9375</v>
      </c>
      <c r="F218" s="74">
        <v>237431.66</v>
      </c>
      <c r="G218" s="74">
        <v>236714.47</v>
      </c>
    </row>
    <row r="219" spans="1:7" ht="12.95" customHeight="1">
      <c r="A219" s="71" t="s">
        <v>329</v>
      </c>
      <c r="B219" s="71"/>
      <c r="C219" s="71" t="s">
        <v>219</v>
      </c>
      <c r="D219" s="72">
        <v>233000</v>
      </c>
      <c r="E219" s="73">
        <v>99.359502000000006</v>
      </c>
      <c r="F219" s="74">
        <v>232511.49</v>
      </c>
      <c r="G219" s="74">
        <v>231507.64</v>
      </c>
    </row>
    <row r="220" spans="1:7" ht="12.95" customHeight="1">
      <c r="A220" s="71" t="s">
        <v>66</v>
      </c>
      <c r="B220" s="71"/>
      <c r="C220" s="71" t="s">
        <v>311</v>
      </c>
      <c r="D220" s="72">
        <v>226908.42</v>
      </c>
      <c r="E220" s="73">
        <v>98.406000000000006</v>
      </c>
      <c r="F220" s="74">
        <v>226435.72</v>
      </c>
      <c r="G220" s="74">
        <v>223291.5</v>
      </c>
    </row>
    <row r="221" spans="1:7" ht="12.95" customHeight="1">
      <c r="A221" s="71" t="s">
        <v>505</v>
      </c>
      <c r="B221" s="71"/>
      <c r="C221" s="71" t="s">
        <v>506</v>
      </c>
      <c r="D221" s="72">
        <v>212000</v>
      </c>
      <c r="E221" s="73">
        <v>99.037499999999994</v>
      </c>
      <c r="F221" s="74">
        <v>210961.11</v>
      </c>
      <c r="G221" s="74">
        <v>209959.5</v>
      </c>
    </row>
    <row r="222" spans="1:7" ht="12.95" customHeight="1">
      <c r="A222" s="71" t="s">
        <v>120</v>
      </c>
      <c r="B222" s="71"/>
      <c r="C222" s="71" t="s">
        <v>312</v>
      </c>
      <c r="D222" s="72">
        <v>200000</v>
      </c>
      <c r="E222" s="73">
        <v>101.563</v>
      </c>
      <c r="F222" s="74">
        <v>202903.17</v>
      </c>
      <c r="G222" s="74">
        <v>203126</v>
      </c>
    </row>
    <row r="223" spans="1:7" ht="12.95" customHeight="1">
      <c r="A223" s="71" t="s">
        <v>60</v>
      </c>
      <c r="B223" s="71"/>
      <c r="C223" s="71" t="s">
        <v>313</v>
      </c>
      <c r="D223" s="72">
        <v>205234.81</v>
      </c>
      <c r="E223" s="73">
        <v>98.517498000000003</v>
      </c>
      <c r="F223" s="74">
        <v>203138.97</v>
      </c>
      <c r="G223" s="74">
        <v>202192.2</v>
      </c>
    </row>
    <row r="224" spans="1:7" ht="12.95" customHeight="1">
      <c r="A224" s="71" t="s">
        <v>507</v>
      </c>
      <c r="B224" s="71"/>
      <c r="C224" s="71" t="s">
        <v>452</v>
      </c>
      <c r="D224" s="72">
        <v>200491.7</v>
      </c>
      <c r="E224" s="73">
        <v>99.367001000000002</v>
      </c>
      <c r="F224" s="74">
        <v>198425.38</v>
      </c>
      <c r="G224" s="74">
        <v>199222.59</v>
      </c>
    </row>
    <row r="225" spans="1:7" ht="12.95" customHeight="1">
      <c r="A225" s="71" t="s">
        <v>508</v>
      </c>
      <c r="B225" s="71"/>
      <c r="C225" s="71" t="s">
        <v>509</v>
      </c>
      <c r="D225" s="72">
        <v>180000</v>
      </c>
      <c r="E225" s="73">
        <v>99.593500000000006</v>
      </c>
      <c r="F225" s="74">
        <v>179552.94</v>
      </c>
      <c r="G225" s="74">
        <v>179268.3</v>
      </c>
    </row>
    <row r="226" spans="1:7" ht="12.95" customHeight="1">
      <c r="A226" s="71" t="s">
        <v>98</v>
      </c>
      <c r="B226" s="71"/>
      <c r="C226" s="71" t="s">
        <v>228</v>
      </c>
      <c r="D226" s="72">
        <v>162956.0074</v>
      </c>
      <c r="E226" s="73">
        <v>99.812496999999993</v>
      </c>
      <c r="F226" s="74">
        <v>160504.67000000001</v>
      </c>
      <c r="G226" s="74">
        <v>162650.46</v>
      </c>
    </row>
    <row r="227" spans="1:7" ht="12.95" customHeight="1">
      <c r="A227" s="71" t="s">
        <v>322</v>
      </c>
      <c r="B227" s="71"/>
      <c r="C227" s="71" t="s">
        <v>323</v>
      </c>
      <c r="D227" s="72">
        <v>152968.75</v>
      </c>
      <c r="E227" s="73">
        <v>100.167001</v>
      </c>
      <c r="F227" s="74">
        <v>152228.49</v>
      </c>
      <c r="G227" s="74">
        <v>153224.21</v>
      </c>
    </row>
    <row r="228" spans="1:7" ht="12.95" customHeight="1">
      <c r="A228" s="71" t="s">
        <v>510</v>
      </c>
      <c r="B228" s="71"/>
      <c r="C228" s="71" t="s">
        <v>511</v>
      </c>
      <c r="D228" s="72">
        <v>146000</v>
      </c>
      <c r="E228" s="73">
        <v>101.9875</v>
      </c>
      <c r="F228" s="74">
        <v>146000</v>
      </c>
      <c r="G228" s="74">
        <v>148901.75</v>
      </c>
    </row>
    <row r="229" spans="1:7" ht="12.95" customHeight="1">
      <c r="A229" s="71" t="s">
        <v>512</v>
      </c>
      <c r="B229" s="71"/>
      <c r="C229" s="71" t="s">
        <v>513</v>
      </c>
      <c r="D229" s="72">
        <v>142000</v>
      </c>
      <c r="E229" s="73">
        <v>100.075</v>
      </c>
      <c r="F229" s="74">
        <v>141645.29</v>
      </c>
      <c r="G229" s="74">
        <v>142106.5</v>
      </c>
    </row>
    <row r="230" spans="1:7" ht="12.95" customHeight="1">
      <c r="A230" s="71" t="s">
        <v>514</v>
      </c>
      <c r="B230" s="71"/>
      <c r="C230" s="71" t="s">
        <v>515</v>
      </c>
      <c r="D230" s="72">
        <v>127680</v>
      </c>
      <c r="E230" s="73">
        <v>99.5625</v>
      </c>
      <c r="F230" s="74">
        <v>127361.54</v>
      </c>
      <c r="G230" s="74">
        <v>127121.4</v>
      </c>
    </row>
    <row r="231" spans="1:7" ht="12.95" customHeight="1">
      <c r="A231" s="71" t="s">
        <v>318</v>
      </c>
      <c r="B231" s="71"/>
      <c r="C231" s="71" t="s">
        <v>319</v>
      </c>
      <c r="D231" s="72">
        <v>124000</v>
      </c>
      <c r="E231" s="73">
        <v>100.1015</v>
      </c>
      <c r="F231" s="74">
        <v>122812.51</v>
      </c>
      <c r="G231" s="74">
        <v>124125.86</v>
      </c>
    </row>
    <row r="232" spans="1:7" ht="12.95" customHeight="1">
      <c r="A232" s="71" t="s">
        <v>320</v>
      </c>
      <c r="B232" s="71"/>
      <c r="C232" s="71" t="s">
        <v>321</v>
      </c>
      <c r="D232" s="72">
        <v>120000</v>
      </c>
      <c r="E232" s="73">
        <v>100.3305</v>
      </c>
      <c r="F232" s="74">
        <v>118847.17</v>
      </c>
      <c r="G232" s="74">
        <v>120396.6</v>
      </c>
    </row>
    <row r="233" spans="1:7" ht="12.95" customHeight="1">
      <c r="A233" s="71" t="s">
        <v>516</v>
      </c>
      <c r="B233" s="71"/>
      <c r="C233" s="71" t="s">
        <v>427</v>
      </c>
      <c r="D233" s="72">
        <v>120262.38</v>
      </c>
      <c r="E233" s="73">
        <v>99.512499000000005</v>
      </c>
      <c r="F233" s="74">
        <v>120288.36</v>
      </c>
      <c r="G233" s="74">
        <v>119676.1</v>
      </c>
    </row>
    <row r="234" spans="1:7" ht="12.95" customHeight="1">
      <c r="A234" s="71" t="s">
        <v>517</v>
      </c>
      <c r="B234" s="71"/>
      <c r="C234" s="71" t="s">
        <v>518</v>
      </c>
      <c r="D234" s="72">
        <v>117000</v>
      </c>
      <c r="E234" s="73">
        <v>99.106999999999999</v>
      </c>
      <c r="F234" s="74">
        <v>114681.66</v>
      </c>
      <c r="G234" s="74">
        <v>115955.19</v>
      </c>
    </row>
    <row r="235" spans="1:7" ht="12.95" customHeight="1">
      <c r="A235" s="71" t="s">
        <v>519</v>
      </c>
      <c r="B235" s="71"/>
      <c r="C235" s="71" t="s">
        <v>520</v>
      </c>
      <c r="D235" s="72">
        <v>103000</v>
      </c>
      <c r="E235" s="73">
        <v>99.166505000000001</v>
      </c>
      <c r="F235" s="74">
        <v>101973.95</v>
      </c>
      <c r="G235" s="74">
        <v>102141.5</v>
      </c>
    </row>
    <row r="236" spans="1:7" ht="12.95" customHeight="1">
      <c r="A236" s="71" t="s">
        <v>324</v>
      </c>
      <c r="B236" s="71"/>
      <c r="C236" s="71" t="s">
        <v>325</v>
      </c>
      <c r="D236" s="72">
        <v>100000</v>
      </c>
      <c r="E236" s="73">
        <v>99.968500000000006</v>
      </c>
      <c r="F236" s="74">
        <v>99040.52</v>
      </c>
      <c r="G236" s="74">
        <v>99968.5</v>
      </c>
    </row>
    <row r="237" spans="1:7" ht="12.95" customHeight="1">
      <c r="A237" s="71" t="s">
        <v>521</v>
      </c>
      <c r="B237" s="71"/>
      <c r="C237" s="71" t="s">
        <v>326</v>
      </c>
      <c r="D237" s="72">
        <v>98000</v>
      </c>
      <c r="E237" s="73">
        <v>99.882000000000005</v>
      </c>
      <c r="F237" s="74">
        <v>97106.85</v>
      </c>
      <c r="G237" s="74">
        <v>97884.36</v>
      </c>
    </row>
    <row r="238" spans="1:7" ht="12.95" customHeight="1">
      <c r="A238" s="71" t="s">
        <v>522</v>
      </c>
      <c r="B238" s="71"/>
      <c r="C238" s="71" t="s">
        <v>523</v>
      </c>
      <c r="D238" s="72">
        <v>92000</v>
      </c>
      <c r="E238" s="73">
        <v>99.833500000000001</v>
      </c>
      <c r="F238" s="74">
        <v>91541.06</v>
      </c>
      <c r="G238" s="74">
        <v>91846.82</v>
      </c>
    </row>
    <row r="239" spans="1:7" ht="12.95" customHeight="1">
      <c r="A239" s="71" t="s">
        <v>524</v>
      </c>
      <c r="B239" s="71"/>
      <c r="C239" s="71" t="s">
        <v>525</v>
      </c>
      <c r="D239" s="72">
        <v>91000</v>
      </c>
      <c r="E239" s="73">
        <v>99.121504999999999</v>
      </c>
      <c r="F239" s="74">
        <v>90891.89</v>
      </c>
      <c r="G239" s="74">
        <v>90200.57</v>
      </c>
    </row>
    <row r="240" spans="1:7" ht="12.95" customHeight="1">
      <c r="A240" s="71" t="s">
        <v>526</v>
      </c>
      <c r="B240" s="71"/>
      <c r="C240" s="71" t="s">
        <v>527</v>
      </c>
      <c r="D240" s="72">
        <v>82000</v>
      </c>
      <c r="E240" s="73">
        <v>99.859499999999997</v>
      </c>
      <c r="F240" s="74">
        <v>81599.179999999993</v>
      </c>
      <c r="G240" s="74">
        <v>81884.789999999994</v>
      </c>
    </row>
    <row r="241" spans="1:7" ht="12.95" customHeight="1">
      <c r="A241" s="71" t="s">
        <v>528</v>
      </c>
      <c r="B241" s="71"/>
      <c r="C241" s="71" t="s">
        <v>529</v>
      </c>
      <c r="D241" s="72">
        <v>72000</v>
      </c>
      <c r="E241" s="73">
        <v>99.765500000000003</v>
      </c>
      <c r="F241" s="74">
        <v>71821.53</v>
      </c>
      <c r="G241" s="74">
        <v>71831.16</v>
      </c>
    </row>
    <row r="242" spans="1:7" ht="12.95" customHeight="1">
      <c r="A242" s="71" t="s">
        <v>70</v>
      </c>
      <c r="B242" s="71"/>
      <c r="C242" s="71" t="s">
        <v>327</v>
      </c>
      <c r="D242" s="72">
        <v>87981.99</v>
      </c>
      <c r="E242" s="73">
        <v>77.430994999999996</v>
      </c>
      <c r="F242" s="74">
        <v>86811.98</v>
      </c>
      <c r="G242" s="74">
        <v>68125.33</v>
      </c>
    </row>
    <row r="243" spans="1:7" ht="12.95" customHeight="1">
      <c r="A243" s="71" t="s">
        <v>530</v>
      </c>
      <c r="B243" s="71"/>
      <c r="C243" s="71" t="s">
        <v>531</v>
      </c>
      <c r="D243" s="72">
        <v>65000</v>
      </c>
      <c r="E243" s="73">
        <v>102</v>
      </c>
      <c r="F243" s="74">
        <v>63716.38</v>
      </c>
      <c r="G243" s="74">
        <v>66300</v>
      </c>
    </row>
    <row r="244" spans="1:7" ht="12.95" customHeight="1">
      <c r="A244" s="71" t="s">
        <v>532</v>
      </c>
      <c r="B244" s="71"/>
      <c r="C244" s="71" t="s">
        <v>533</v>
      </c>
      <c r="D244" s="72">
        <v>65259.55</v>
      </c>
      <c r="E244" s="73">
        <v>99.212497999999997</v>
      </c>
      <c r="F244" s="74">
        <v>65097.57</v>
      </c>
      <c r="G244" s="74">
        <v>64745.63</v>
      </c>
    </row>
    <row r="245" spans="1:7" ht="12.95" customHeight="1">
      <c r="A245" s="71" t="s">
        <v>63</v>
      </c>
      <c r="B245" s="71"/>
      <c r="C245" s="71" t="s">
        <v>315</v>
      </c>
      <c r="D245" s="72">
        <v>64074.45</v>
      </c>
      <c r="E245" s="73">
        <v>100.104004</v>
      </c>
      <c r="F245" s="74">
        <v>63625.760000000002</v>
      </c>
      <c r="G245" s="74">
        <v>64141.09</v>
      </c>
    </row>
    <row r="246" spans="1:7" ht="12.95" customHeight="1">
      <c r="A246" s="71" t="s">
        <v>534</v>
      </c>
      <c r="B246" s="71"/>
      <c r="C246" s="71" t="s">
        <v>535</v>
      </c>
      <c r="D246" s="72">
        <v>62974.11</v>
      </c>
      <c r="E246" s="73">
        <v>99.374996999999993</v>
      </c>
      <c r="F246" s="74">
        <v>62430.43</v>
      </c>
      <c r="G246" s="74">
        <v>62580.52</v>
      </c>
    </row>
    <row r="247" spans="1:7" ht="12.95" customHeight="1">
      <c r="A247" s="71" t="s">
        <v>536</v>
      </c>
      <c r="B247" s="71"/>
      <c r="C247" s="71" t="s">
        <v>537</v>
      </c>
      <c r="D247" s="72">
        <v>60000</v>
      </c>
      <c r="E247" s="73">
        <v>99.875</v>
      </c>
      <c r="F247" s="74">
        <v>59850</v>
      </c>
      <c r="G247" s="74">
        <v>59925</v>
      </c>
    </row>
    <row r="248" spans="1:7" ht="12.95" customHeight="1">
      <c r="A248" s="71" t="s">
        <v>538</v>
      </c>
      <c r="B248" s="71"/>
      <c r="C248" s="71" t="s">
        <v>502</v>
      </c>
      <c r="D248" s="72">
        <v>55456.01</v>
      </c>
      <c r="E248" s="73">
        <v>96.830496999999994</v>
      </c>
      <c r="F248" s="74">
        <v>53345.88</v>
      </c>
      <c r="G248" s="74">
        <v>53698.33</v>
      </c>
    </row>
    <row r="249" spans="1:7" ht="12.95" customHeight="1">
      <c r="A249" s="71" t="s">
        <v>166</v>
      </c>
      <c r="B249" s="71"/>
      <c r="C249" s="71" t="s">
        <v>328</v>
      </c>
      <c r="D249" s="72">
        <v>53000</v>
      </c>
      <c r="E249" s="73">
        <v>100.25</v>
      </c>
      <c r="F249" s="74">
        <v>52817.04</v>
      </c>
      <c r="G249" s="74">
        <v>53132.5</v>
      </c>
    </row>
    <row r="250" spans="1:7" ht="12.95" customHeight="1">
      <c r="A250" s="71" t="s">
        <v>330</v>
      </c>
      <c r="B250" s="71"/>
      <c r="C250" s="71" t="s">
        <v>331</v>
      </c>
      <c r="D250" s="72">
        <v>53000</v>
      </c>
      <c r="E250" s="73">
        <v>99.75</v>
      </c>
      <c r="F250" s="74">
        <v>52744.04</v>
      </c>
      <c r="G250" s="74">
        <v>52867.5</v>
      </c>
    </row>
    <row r="251" spans="1:7" ht="12.95" customHeight="1">
      <c r="A251" s="71" t="s">
        <v>539</v>
      </c>
      <c r="B251" s="71"/>
      <c r="C251" s="71" t="s">
        <v>540</v>
      </c>
      <c r="D251" s="72">
        <v>37740.449999999997</v>
      </c>
      <c r="E251" s="73">
        <v>99.212490000000003</v>
      </c>
      <c r="F251" s="74">
        <v>37740.449999999997</v>
      </c>
      <c r="G251" s="74">
        <v>37443.24</v>
      </c>
    </row>
    <row r="252" spans="1:7" ht="12.95" customHeight="1">
      <c r="A252" s="71" t="s">
        <v>541</v>
      </c>
      <c r="B252" s="71"/>
      <c r="C252" s="71" t="s">
        <v>427</v>
      </c>
      <c r="D252" s="72">
        <v>36443.14</v>
      </c>
      <c r="E252" s="73">
        <v>99.512501</v>
      </c>
      <c r="F252" s="74">
        <v>36450.82</v>
      </c>
      <c r="G252" s="74">
        <v>36265.480000000003</v>
      </c>
    </row>
    <row r="253" spans="1:7" ht="12.95" customHeight="1">
      <c r="A253" s="71" t="s">
        <v>542</v>
      </c>
      <c r="B253" s="71"/>
      <c r="C253" s="71" t="s">
        <v>515</v>
      </c>
      <c r="D253" s="72">
        <v>24320</v>
      </c>
      <c r="E253" s="73">
        <v>99.5625</v>
      </c>
      <c r="F253" s="74">
        <v>24259.34</v>
      </c>
      <c r="G253" s="74">
        <v>24213.599999999999</v>
      </c>
    </row>
    <row r="254" spans="1:7" ht="12.95" customHeight="1">
      <c r="A254" s="71" t="s">
        <v>44</v>
      </c>
      <c r="B254" s="71"/>
      <c r="C254" s="71" t="s">
        <v>332</v>
      </c>
      <c r="D254" s="72">
        <v>59885.82</v>
      </c>
      <c r="E254" s="73">
        <v>0.50000199999999995</v>
      </c>
      <c r="F254" s="74">
        <v>63105.66</v>
      </c>
      <c r="G254" s="74">
        <v>299.43</v>
      </c>
    </row>
    <row r="255" spans="1:7" ht="12.95" customHeight="1">
      <c r="A255" s="71" t="s">
        <v>149</v>
      </c>
      <c r="B255" s="71"/>
      <c r="C255" s="71" t="s">
        <v>239</v>
      </c>
      <c r="D255" s="72">
        <v>0</v>
      </c>
      <c r="E255" s="73">
        <v>0</v>
      </c>
      <c r="F255" s="74">
        <v>-34.43</v>
      </c>
      <c r="G255" s="74">
        <v>0</v>
      </c>
    </row>
    <row r="256" spans="1:7" ht="12.95" customHeight="1">
      <c r="A256" s="71" t="s">
        <v>543</v>
      </c>
      <c r="B256" s="71"/>
      <c r="C256" s="71" t="s">
        <v>544</v>
      </c>
      <c r="D256" s="72">
        <v>0</v>
      </c>
      <c r="E256" s="73">
        <v>0</v>
      </c>
      <c r="F256" s="74">
        <v>-1.71</v>
      </c>
      <c r="G256" s="74">
        <v>0</v>
      </c>
    </row>
    <row r="257" spans="1:7" ht="12.95" customHeight="1">
      <c r="A257" s="71" t="s">
        <v>545</v>
      </c>
      <c r="B257" s="71"/>
      <c r="C257" s="71" t="s">
        <v>546</v>
      </c>
      <c r="D257" s="72">
        <v>0</v>
      </c>
      <c r="E257" s="73">
        <v>0</v>
      </c>
      <c r="F257" s="74">
        <v>-1.44</v>
      </c>
      <c r="G257" s="74">
        <v>0</v>
      </c>
    </row>
    <row r="258" spans="1:7" ht="12.95" customHeight="1">
      <c r="A258" s="71" t="s">
        <v>547</v>
      </c>
      <c r="B258" s="71"/>
      <c r="C258" s="71" t="s">
        <v>548</v>
      </c>
      <c r="D258" s="72">
        <v>0</v>
      </c>
      <c r="E258" s="73">
        <v>0</v>
      </c>
      <c r="F258" s="74">
        <v>-0.92</v>
      </c>
      <c r="G258" s="74">
        <v>0</v>
      </c>
    </row>
    <row r="259" spans="1:7" ht="12.95" customHeight="1">
      <c r="A259" s="75" t="s">
        <v>45</v>
      </c>
      <c r="D259" s="76">
        <v>132831060.28399999</v>
      </c>
      <c r="E259" s="77"/>
      <c r="F259" s="78">
        <v>131402313.15000001</v>
      </c>
      <c r="G259" s="78">
        <v>132055380.28</v>
      </c>
    </row>
    <row r="260" spans="1:7" ht="12.95" customHeight="1">
      <c r="A260" s="75" t="s">
        <v>71</v>
      </c>
      <c r="D260" s="83">
        <v>155508199.734</v>
      </c>
      <c r="E260" s="77"/>
      <c r="F260" s="84">
        <v>154421882.75999999</v>
      </c>
      <c r="G260" s="84">
        <v>155096391.28</v>
      </c>
    </row>
    <row r="261" spans="1:7" ht="12.95" customHeight="1">
      <c r="A261" s="85"/>
      <c r="B261" s="85"/>
      <c r="C261" s="85"/>
      <c r="D261" s="71"/>
      <c r="E261" s="71"/>
      <c r="F261" s="71"/>
      <c r="G261" s="71"/>
    </row>
    <row r="262" spans="1:7" ht="12.95" customHeight="1">
      <c r="A262" s="75" t="s">
        <v>71</v>
      </c>
      <c r="D262" s="83">
        <v>155508199.734</v>
      </c>
      <c r="E262" s="77"/>
      <c r="F262" s="84">
        <v>154421882.75999999</v>
      </c>
      <c r="G262" s="84">
        <v>155096391.28</v>
      </c>
    </row>
    <row r="273" customFormat="1" ht="12.95" customHeight="1"/>
    <row r="274" customFormat="1" ht="12.95" customHeight="1"/>
    <row r="275" customFormat="1" ht="12.95" customHeight="1"/>
    <row r="276" customFormat="1" ht="12.95" customHeight="1"/>
    <row r="277" customFormat="1" ht="12.95" customHeight="1"/>
    <row r="278" customFormat="1" ht="12.95" customHeight="1"/>
    <row r="279" customFormat="1" ht="12.95" customHeight="1"/>
    <row r="280" customFormat="1" ht="12.95" customHeight="1"/>
    <row r="281" customFormat="1" ht="12.95" customHeight="1"/>
    <row r="282" customFormat="1" ht="12.95" customHeight="1"/>
    <row r="283" customFormat="1" ht="12.95" customHeight="1"/>
    <row r="284" customFormat="1" ht="12.95" customHeight="1"/>
    <row r="285" customFormat="1" ht="12.95" customHeight="1"/>
    <row r="286" customFormat="1" ht="12.95" customHeight="1"/>
    <row r="287" customFormat="1" ht="12.95" customHeight="1"/>
    <row r="288" customFormat="1" ht="12.95" customHeight="1"/>
    <row r="289" customFormat="1" ht="12.95" customHeight="1"/>
    <row r="290" customFormat="1" ht="12.95" customHeight="1"/>
    <row r="291" customFormat="1" ht="12.95" customHeight="1"/>
    <row r="292" customFormat="1" ht="12.95" customHeight="1"/>
    <row r="293" customFormat="1" ht="12.95" customHeight="1"/>
    <row r="294" customFormat="1" ht="12.95" customHeight="1"/>
    <row r="295" customFormat="1" ht="12.95" customHeight="1"/>
    <row r="296" customFormat="1" ht="12.95" customHeight="1"/>
    <row r="297" customFormat="1" ht="12.95" customHeight="1"/>
    <row r="298" customFormat="1" ht="12.95" customHeight="1"/>
    <row r="299" customFormat="1" ht="12.95" customHeight="1"/>
    <row r="300" customFormat="1" ht="12.95" customHeight="1"/>
    <row r="301" customFormat="1" ht="12.95" customHeight="1"/>
    <row r="302" customFormat="1" ht="12.95" customHeight="1"/>
  </sheetData>
  <sortState xmlns:xlrd2="http://schemas.microsoft.com/office/spreadsheetml/2017/richdata2" ref="A38:I81">
    <sortCondition descending="1" ref="G38:G81"/>
  </sortState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4"/>
  <sheetViews>
    <sheetView workbookViewId="0">
      <pane ySplit="4" topLeftCell="A80" activePane="bottomLeft" state="frozen"/>
      <selection pane="bottomLeft" activeCell="E95" sqref="E95"/>
    </sheetView>
  </sheetViews>
  <sheetFormatPr defaultRowHeight="15"/>
  <cols>
    <col min="1" max="1" width="10.28515625" style="7" bestFit="1" customWidth="1"/>
    <col min="2" max="2" width="17.85546875" customWidth="1"/>
    <col min="3" max="3" width="9.7109375" style="54" bestFit="1" customWidth="1"/>
  </cols>
  <sheetData>
    <row r="2" spans="1:3">
      <c r="A2" s="7" t="s">
        <v>38</v>
      </c>
      <c r="B2" s="48" t="s">
        <v>39</v>
      </c>
    </row>
    <row r="4" spans="1:3" ht="45">
      <c r="A4" s="5" t="s">
        <v>0</v>
      </c>
      <c r="B4" s="47" t="s">
        <v>37</v>
      </c>
    </row>
    <row r="5" spans="1:3">
      <c r="A5" s="7">
        <v>41274</v>
      </c>
      <c r="B5">
        <v>1749.54</v>
      </c>
    </row>
    <row r="6" spans="1:3">
      <c r="A6" s="7">
        <v>41305</v>
      </c>
      <c r="B6">
        <v>1770.72</v>
      </c>
      <c r="C6" s="54">
        <f>B6/B5-1</f>
        <v>1.2106039301759353E-2</v>
      </c>
    </row>
    <row r="7" spans="1:3">
      <c r="A7" s="7">
        <v>41333</v>
      </c>
      <c r="B7">
        <v>1772.32</v>
      </c>
      <c r="C7" s="54">
        <f t="shared" ref="C7:C70" si="0">B7/B6-1</f>
        <v>9.0358724134809165E-4</v>
      </c>
    </row>
    <row r="8" spans="1:3">
      <c r="A8" s="7">
        <v>41364</v>
      </c>
      <c r="B8">
        <v>1787.22</v>
      </c>
      <c r="C8" s="54">
        <f t="shared" si="0"/>
        <v>8.4070596731966596E-3</v>
      </c>
    </row>
    <row r="9" spans="1:3">
      <c r="A9" s="7">
        <v>41394</v>
      </c>
      <c r="B9">
        <v>1797.28</v>
      </c>
      <c r="C9" s="54">
        <f t="shared" si="0"/>
        <v>5.6288537505175817E-3</v>
      </c>
    </row>
    <row r="10" spans="1:3">
      <c r="A10" s="7">
        <v>41425</v>
      </c>
      <c r="B10">
        <v>1799.41</v>
      </c>
      <c r="C10" s="54">
        <f t="shared" si="0"/>
        <v>1.1851241876614793E-3</v>
      </c>
    </row>
    <row r="11" spans="1:3">
      <c r="A11" s="7">
        <v>41455</v>
      </c>
      <c r="B11">
        <v>1783.79</v>
      </c>
      <c r="C11" s="54">
        <f t="shared" si="0"/>
        <v>-8.6806230931250061E-3</v>
      </c>
    </row>
    <row r="12" spans="1:3">
      <c r="A12" s="7">
        <v>41486</v>
      </c>
      <c r="B12">
        <v>1805.58</v>
      </c>
      <c r="C12" s="54">
        <f t="shared" si="0"/>
        <v>1.2215563491218218E-2</v>
      </c>
    </row>
    <row r="13" spans="1:3">
      <c r="A13" s="7">
        <v>41517</v>
      </c>
      <c r="B13">
        <v>1801.77</v>
      </c>
      <c r="C13" s="54">
        <f t="shared" si="0"/>
        <v>-2.1101252783038982E-3</v>
      </c>
    </row>
    <row r="14" spans="1:3">
      <c r="A14" s="7">
        <v>41547</v>
      </c>
      <c r="B14">
        <v>1804.25</v>
      </c>
      <c r="C14" s="54">
        <f t="shared" si="0"/>
        <v>1.3764242938887339E-3</v>
      </c>
    </row>
    <row r="15" spans="1:3">
      <c r="A15" s="7">
        <v>41578</v>
      </c>
      <c r="B15">
        <v>1819.72</v>
      </c>
      <c r="C15" s="54">
        <f t="shared" si="0"/>
        <v>8.5741998060135938E-3</v>
      </c>
    </row>
    <row r="16" spans="1:3">
      <c r="A16" s="7">
        <v>41608</v>
      </c>
      <c r="B16">
        <v>1829.66</v>
      </c>
      <c r="C16" s="54">
        <f t="shared" si="0"/>
        <v>5.4623788275118823E-3</v>
      </c>
    </row>
    <row r="17" spans="1:3">
      <c r="A17" s="7">
        <v>41639</v>
      </c>
      <c r="B17">
        <v>1837.45</v>
      </c>
      <c r="C17" s="54">
        <f t="shared" si="0"/>
        <v>4.257621634620623E-3</v>
      </c>
    </row>
    <row r="18" spans="1:3">
      <c r="A18" s="7">
        <v>41670</v>
      </c>
      <c r="B18">
        <v>1848.78</v>
      </c>
      <c r="C18" s="54">
        <f t="shared" si="0"/>
        <v>6.1661541810660303E-3</v>
      </c>
    </row>
    <row r="19" spans="1:3">
      <c r="A19" s="7">
        <v>41698</v>
      </c>
      <c r="B19">
        <v>1849.73</v>
      </c>
      <c r="C19" s="54">
        <f t="shared" si="0"/>
        <v>5.1385237832524133E-4</v>
      </c>
    </row>
    <row r="20" spans="1:3">
      <c r="A20" s="7">
        <v>41729</v>
      </c>
      <c r="B20">
        <v>1855.96</v>
      </c>
      <c r="C20" s="54">
        <f t="shared" si="0"/>
        <v>3.3680591221421086E-3</v>
      </c>
    </row>
    <row r="21" spans="1:3">
      <c r="A21" s="7">
        <v>41759</v>
      </c>
      <c r="B21">
        <v>1858.42</v>
      </c>
      <c r="C21" s="54">
        <f t="shared" si="0"/>
        <v>1.3254596004224073E-3</v>
      </c>
    </row>
    <row r="22" spans="1:3">
      <c r="A22" s="7">
        <v>41790</v>
      </c>
      <c r="B22">
        <v>1872.56</v>
      </c>
      <c r="C22" s="54">
        <f t="shared" si="0"/>
        <v>7.6086137686852684E-3</v>
      </c>
    </row>
    <row r="23" spans="1:3">
      <c r="A23" s="7">
        <v>41820</v>
      </c>
      <c r="B23">
        <v>1882.93</v>
      </c>
      <c r="C23" s="54">
        <f t="shared" si="0"/>
        <v>5.5378732857693791E-3</v>
      </c>
    </row>
    <row r="24" spans="1:3">
      <c r="A24" s="7">
        <v>41851</v>
      </c>
      <c r="B24">
        <v>1878.14</v>
      </c>
      <c r="C24" s="54">
        <f t="shared" si="0"/>
        <v>-2.5439076333161337E-3</v>
      </c>
    </row>
    <row r="25" spans="1:3">
      <c r="A25" s="7">
        <v>41882</v>
      </c>
      <c r="B25">
        <v>1882.57</v>
      </c>
      <c r="C25" s="54">
        <f t="shared" si="0"/>
        <v>2.3587166025960116E-3</v>
      </c>
    </row>
    <row r="26" spans="1:3">
      <c r="A26" s="7">
        <v>41912</v>
      </c>
      <c r="B26">
        <v>1864.41</v>
      </c>
      <c r="C26" s="54">
        <f t="shared" si="0"/>
        <v>-9.6463876509239599E-3</v>
      </c>
    </row>
    <row r="27" spans="1:3">
      <c r="A27" s="7">
        <v>41943</v>
      </c>
      <c r="B27">
        <v>1875.78</v>
      </c>
      <c r="C27" s="54">
        <f t="shared" si="0"/>
        <v>6.0984440117783922E-3</v>
      </c>
    </row>
    <row r="28" spans="1:3">
      <c r="A28" s="7">
        <v>41973</v>
      </c>
      <c r="B28">
        <v>1882.56</v>
      </c>
      <c r="C28" s="54">
        <f t="shared" si="0"/>
        <v>3.6144963695101673E-3</v>
      </c>
    </row>
    <row r="29" spans="1:3">
      <c r="A29" s="7">
        <v>42004</v>
      </c>
      <c r="B29">
        <v>1855.67</v>
      </c>
      <c r="C29" s="54">
        <f t="shared" si="0"/>
        <v>-1.4283741288458218E-2</v>
      </c>
    </row>
    <row r="30" spans="1:3">
      <c r="A30" s="7">
        <v>42035</v>
      </c>
      <c r="B30">
        <v>1859.43</v>
      </c>
      <c r="C30" s="54">
        <f t="shared" si="0"/>
        <v>2.0262223347902175E-3</v>
      </c>
    </row>
    <row r="31" spans="1:3">
      <c r="A31" s="7">
        <v>42063</v>
      </c>
      <c r="B31">
        <v>1886.37</v>
      </c>
      <c r="C31" s="54">
        <f t="shared" si="0"/>
        <v>1.4488310933995718E-2</v>
      </c>
    </row>
    <row r="32" spans="1:3">
      <c r="A32" s="7">
        <v>42094</v>
      </c>
      <c r="B32">
        <v>1889.94</v>
      </c>
      <c r="C32" s="54">
        <f t="shared" si="0"/>
        <v>1.892523736064522E-3</v>
      </c>
    </row>
    <row r="33" spans="1:3">
      <c r="A33" s="7">
        <v>42124</v>
      </c>
      <c r="B33">
        <v>1903.7</v>
      </c>
      <c r="C33" s="54">
        <f t="shared" si="0"/>
        <v>7.2806544123094064E-3</v>
      </c>
    </row>
    <row r="34" spans="1:3">
      <c r="A34" s="7">
        <v>42155</v>
      </c>
      <c r="B34">
        <v>1904.71</v>
      </c>
      <c r="C34" s="54">
        <f t="shared" si="0"/>
        <v>5.3054577927191815E-4</v>
      </c>
    </row>
    <row r="35" spans="1:3">
      <c r="A35" s="7">
        <v>42185</v>
      </c>
      <c r="B35">
        <v>1888.27</v>
      </c>
      <c r="C35" s="54">
        <f t="shared" si="0"/>
        <v>-8.6312352011592708E-3</v>
      </c>
    </row>
    <row r="36" spans="1:3">
      <c r="A36" s="7">
        <v>42216</v>
      </c>
      <c r="B36">
        <v>1881.53</v>
      </c>
      <c r="C36" s="54">
        <f t="shared" si="0"/>
        <v>-3.5694047991018385E-3</v>
      </c>
    </row>
    <row r="37" spans="1:3">
      <c r="A37" s="7">
        <v>42247</v>
      </c>
      <c r="B37">
        <v>1864.11</v>
      </c>
      <c r="C37" s="54">
        <f t="shared" si="0"/>
        <v>-9.2584226666596603E-3</v>
      </c>
    </row>
    <row r="38" spans="1:3">
      <c r="A38" s="7">
        <v>42277</v>
      </c>
      <c r="B38">
        <v>1846.1</v>
      </c>
      <c r="C38" s="54">
        <f t="shared" si="0"/>
        <v>-9.6614470176116241E-3</v>
      </c>
    </row>
    <row r="39" spans="1:3">
      <c r="A39" s="7">
        <v>42308</v>
      </c>
      <c r="B39">
        <v>1846.28</v>
      </c>
      <c r="C39" s="54">
        <f t="shared" si="0"/>
        <v>9.7502843833030539E-5</v>
      </c>
    </row>
    <row r="40" spans="1:3">
      <c r="A40" s="7">
        <v>42338</v>
      </c>
      <c r="B40">
        <v>1826.97</v>
      </c>
      <c r="C40" s="54">
        <f t="shared" si="0"/>
        <v>-1.0458868643975938E-2</v>
      </c>
    </row>
    <row r="41" spans="1:3">
      <c r="A41" s="7">
        <v>42369</v>
      </c>
      <c r="B41">
        <v>1804.55</v>
      </c>
      <c r="C41" s="54">
        <f t="shared" si="0"/>
        <v>-1.227168481146379E-2</v>
      </c>
    </row>
    <row r="42" spans="1:3">
      <c r="A42" s="7">
        <v>42400</v>
      </c>
      <c r="B42">
        <v>1796.81</v>
      </c>
      <c r="C42" s="54">
        <f t="shared" si="0"/>
        <v>-4.2891579618187237E-3</v>
      </c>
    </row>
    <row r="43" spans="1:3">
      <c r="A43" s="7">
        <v>42429</v>
      </c>
      <c r="B43">
        <v>1792.98</v>
      </c>
      <c r="C43" s="54">
        <f t="shared" si="0"/>
        <v>-2.1315553675680388E-3</v>
      </c>
    </row>
    <row r="44" spans="1:3">
      <c r="A44" s="7">
        <v>42460</v>
      </c>
      <c r="B44">
        <v>1849.49</v>
      </c>
      <c r="C44" s="54">
        <f t="shared" si="0"/>
        <v>3.1517362156856077E-2</v>
      </c>
    </row>
    <row r="45" spans="1:3">
      <c r="A45" s="7">
        <v>42490</v>
      </c>
      <c r="B45">
        <v>1892.78</v>
      </c>
      <c r="C45" s="54">
        <f t="shared" si="0"/>
        <v>2.3406452589632698E-2</v>
      </c>
    </row>
    <row r="46" spans="1:3">
      <c r="A46" s="7">
        <v>42521</v>
      </c>
      <c r="B46">
        <v>1904.25</v>
      </c>
      <c r="C46" s="54">
        <f t="shared" si="0"/>
        <v>6.0598696097804439E-3</v>
      </c>
    </row>
    <row r="47" spans="1:3">
      <c r="A47" s="7">
        <v>42551</v>
      </c>
      <c r="B47">
        <v>1901.31</v>
      </c>
      <c r="C47" s="54">
        <f t="shared" si="0"/>
        <v>-1.5439149271366803E-3</v>
      </c>
    </row>
    <row r="48" spans="1:3">
      <c r="A48" s="7">
        <v>42582</v>
      </c>
      <c r="B48">
        <v>1932.51</v>
      </c>
      <c r="C48" s="54">
        <f t="shared" si="0"/>
        <v>1.6409738548684771E-2</v>
      </c>
    </row>
    <row r="49" spans="1:3">
      <c r="A49" s="7">
        <v>42613</v>
      </c>
      <c r="B49">
        <v>1946.11</v>
      </c>
      <c r="C49" s="54">
        <f t="shared" si="0"/>
        <v>7.0374797543091283E-3</v>
      </c>
    </row>
    <row r="50" spans="1:3">
      <c r="A50" s="7">
        <v>42643</v>
      </c>
      <c r="B50">
        <v>1957.74</v>
      </c>
      <c r="C50" s="54">
        <f t="shared" si="0"/>
        <v>5.9760239657573599E-3</v>
      </c>
    </row>
    <row r="51" spans="1:3">
      <c r="A51" s="7">
        <v>42674</v>
      </c>
      <c r="B51">
        <v>1971.86</v>
      </c>
      <c r="C51" s="54">
        <f t="shared" si="0"/>
        <v>7.2123979690867923E-3</v>
      </c>
    </row>
    <row r="52" spans="1:3">
      <c r="A52" s="7">
        <v>42704</v>
      </c>
      <c r="B52">
        <v>1975.43</v>
      </c>
      <c r="C52" s="54">
        <f t="shared" si="0"/>
        <v>1.8104733601778111E-3</v>
      </c>
    </row>
    <row r="53" spans="1:3">
      <c r="A53" s="7">
        <v>42735</v>
      </c>
      <c r="B53">
        <v>2000.94</v>
      </c>
      <c r="C53" s="54">
        <f t="shared" si="0"/>
        <v>1.2913644117989564E-2</v>
      </c>
    </row>
    <row r="54" spans="1:3">
      <c r="A54" s="55">
        <v>42766</v>
      </c>
      <c r="B54" s="65">
        <v>2009.07</v>
      </c>
      <c r="C54" s="66">
        <f t="shared" si="0"/>
        <v>4.063090347536491E-3</v>
      </c>
    </row>
    <row r="55" spans="1:3">
      <c r="A55" s="55">
        <v>42794</v>
      </c>
      <c r="B55" s="65">
        <v>2017.76</v>
      </c>
      <c r="C55" s="66">
        <f t="shared" si="0"/>
        <v>4.3253843818285009E-3</v>
      </c>
    </row>
    <row r="56" spans="1:3">
      <c r="A56" s="55">
        <v>42825</v>
      </c>
      <c r="B56" s="65">
        <v>2016.61</v>
      </c>
      <c r="C56" s="66">
        <f t="shared" si="0"/>
        <v>-5.6993894219337093E-4</v>
      </c>
    </row>
    <row r="57" spans="1:3">
      <c r="A57" s="55">
        <v>42855</v>
      </c>
      <c r="B57" s="65">
        <v>2024.85</v>
      </c>
      <c r="C57" s="66">
        <f t="shared" si="0"/>
        <v>4.0860652282792564E-3</v>
      </c>
    </row>
    <row r="58" spans="1:3">
      <c r="A58" s="55">
        <v>42886</v>
      </c>
      <c r="B58" s="65">
        <v>2033.81</v>
      </c>
      <c r="C58" s="66">
        <f t="shared" si="0"/>
        <v>4.4250191372201542E-3</v>
      </c>
    </row>
    <row r="59" spans="1:3">
      <c r="A59" s="55">
        <v>42916</v>
      </c>
      <c r="B59" s="65">
        <v>2029.36</v>
      </c>
      <c r="C59" s="66">
        <f t="shared" si="0"/>
        <v>-2.1880116628397728E-3</v>
      </c>
    </row>
    <row r="60" spans="1:3">
      <c r="A60" s="55">
        <v>42947</v>
      </c>
      <c r="B60" s="65">
        <v>2044.99</v>
      </c>
      <c r="C60" s="66">
        <f t="shared" si="0"/>
        <v>7.7019355856033922E-3</v>
      </c>
    </row>
    <row r="61" spans="1:3">
      <c r="A61" s="55">
        <v>42978</v>
      </c>
      <c r="B61" s="65">
        <v>2040.7</v>
      </c>
      <c r="C61" s="66">
        <f t="shared" si="0"/>
        <v>-2.0978097692408992E-3</v>
      </c>
    </row>
    <row r="62" spans="1:3">
      <c r="A62" s="55">
        <v>43008</v>
      </c>
      <c r="B62" s="65">
        <v>2047.59</v>
      </c>
      <c r="C62" s="66">
        <f t="shared" si="0"/>
        <v>3.3762924486695489E-3</v>
      </c>
    </row>
    <row r="63" spans="1:3">
      <c r="A63" s="55">
        <v>43039</v>
      </c>
      <c r="B63" s="65">
        <v>2059.08</v>
      </c>
      <c r="C63" s="66">
        <f t="shared" si="0"/>
        <v>5.6114749534819097E-3</v>
      </c>
    </row>
    <row r="64" spans="1:3">
      <c r="A64" s="55">
        <v>43069</v>
      </c>
      <c r="B64" s="65">
        <v>2060.59</v>
      </c>
      <c r="C64" s="66">
        <f t="shared" si="0"/>
        <v>7.3333721856383427E-4</v>
      </c>
    </row>
    <row r="65" spans="1:3">
      <c r="A65" s="55">
        <v>43100</v>
      </c>
      <c r="B65" s="65">
        <v>2067.14</v>
      </c>
      <c r="C65" s="66">
        <f t="shared" si="0"/>
        <v>3.1787012457595853E-3</v>
      </c>
    </row>
    <row r="66" spans="1:3">
      <c r="A66" s="55">
        <f>EOMONTH(A65,1)</f>
        <v>43131</v>
      </c>
      <c r="B66" s="65">
        <v>2089.36</v>
      </c>
      <c r="C66" s="66">
        <f t="shared" si="0"/>
        <v>1.0749151000899904E-2</v>
      </c>
    </row>
    <row r="67" spans="1:3">
      <c r="A67" s="55">
        <f t="shared" ref="A67:A80" si="1">EOMONTH(A66,1)</f>
        <v>43159</v>
      </c>
      <c r="B67" s="65">
        <v>2090.59</v>
      </c>
      <c r="C67" s="66">
        <f t="shared" si="0"/>
        <v>5.8869701726838031E-4</v>
      </c>
    </row>
    <row r="68" spans="1:3">
      <c r="A68" s="55">
        <f t="shared" si="1"/>
        <v>43190</v>
      </c>
      <c r="B68" s="65">
        <v>2096.1799999999998</v>
      </c>
      <c r="C68" s="66">
        <f t="shared" si="0"/>
        <v>2.673886319172869E-3</v>
      </c>
    </row>
    <row r="69" spans="1:3">
      <c r="A69" s="55">
        <f t="shared" si="1"/>
        <v>43220</v>
      </c>
      <c r="B69" s="65">
        <v>2104.67</v>
      </c>
      <c r="C69" s="66">
        <f t="shared" si="0"/>
        <v>4.050224694444271E-3</v>
      </c>
    </row>
    <row r="70" spans="1:3">
      <c r="A70" s="55">
        <f t="shared" si="1"/>
        <v>43251</v>
      </c>
      <c r="B70" s="65">
        <v>2104.81</v>
      </c>
      <c r="C70" s="66">
        <f t="shared" si="0"/>
        <v>6.6518741655308133E-5</v>
      </c>
    </row>
    <row r="71" spans="1:3">
      <c r="A71" s="55">
        <f t="shared" si="1"/>
        <v>43281</v>
      </c>
      <c r="B71" s="65">
        <v>2105.0700000000002</v>
      </c>
      <c r="C71" s="66">
        <f t="shared" ref="C71:C104" si="2">B71/B70-1</f>
        <v>1.2352658909842162E-4</v>
      </c>
    </row>
    <row r="72" spans="1:3">
      <c r="A72" s="55">
        <f t="shared" si="1"/>
        <v>43312</v>
      </c>
      <c r="B72" s="65">
        <v>2123.6999999999998</v>
      </c>
      <c r="C72" s="66">
        <f t="shared" si="2"/>
        <v>8.8500619931877189E-3</v>
      </c>
    </row>
    <row r="73" spans="1:3">
      <c r="A73" s="55">
        <f t="shared" si="1"/>
        <v>43343</v>
      </c>
      <c r="B73" s="65">
        <v>2134.34</v>
      </c>
      <c r="C73" s="66">
        <f t="shared" si="2"/>
        <v>5.0101238404671733E-3</v>
      </c>
    </row>
    <row r="74" spans="1:3">
      <c r="A74" s="55">
        <f t="shared" si="1"/>
        <v>43373</v>
      </c>
      <c r="B74" s="65">
        <v>2149.1999999999998</v>
      </c>
      <c r="C74" s="66">
        <f t="shared" si="2"/>
        <v>6.9623396459794762E-3</v>
      </c>
    </row>
    <row r="75" spans="1:3">
      <c r="A75" s="55">
        <f t="shared" si="1"/>
        <v>43404</v>
      </c>
      <c r="B75" s="65">
        <v>2144.9299999999998</v>
      </c>
      <c r="C75" s="66">
        <f t="shared" si="2"/>
        <v>-1.9867857807556177E-3</v>
      </c>
    </row>
    <row r="76" spans="1:3">
      <c r="A76" s="55">
        <f t="shared" si="1"/>
        <v>43434</v>
      </c>
      <c r="B76" s="65">
        <v>2121.38</v>
      </c>
      <c r="C76" s="66">
        <f t="shared" si="2"/>
        <v>-1.0979379280442569E-2</v>
      </c>
    </row>
    <row r="77" spans="1:3">
      <c r="A77" s="55">
        <f t="shared" si="1"/>
        <v>43465</v>
      </c>
      <c r="B77" s="65">
        <v>2054.38</v>
      </c>
      <c r="C77" s="66">
        <f t="shared" si="2"/>
        <v>-3.1583214699865136E-2</v>
      </c>
    </row>
    <row r="78" spans="1:3">
      <c r="A78" s="55">
        <f t="shared" si="1"/>
        <v>43496</v>
      </c>
      <c r="B78">
        <v>2127.4299999999998</v>
      </c>
      <c r="C78" s="66">
        <f t="shared" si="2"/>
        <v>3.5558173268820603E-2</v>
      </c>
    </row>
    <row r="79" spans="1:3">
      <c r="A79" s="55">
        <f t="shared" si="1"/>
        <v>43524</v>
      </c>
      <c r="B79">
        <v>2170.11</v>
      </c>
      <c r="C79" s="66">
        <f t="shared" si="2"/>
        <v>2.0061764664407455E-2</v>
      </c>
    </row>
    <row r="80" spans="1:3">
      <c r="A80" s="55">
        <f t="shared" si="1"/>
        <v>43555</v>
      </c>
      <c r="B80">
        <v>2159.7399999999998</v>
      </c>
      <c r="C80" s="66">
        <f t="shared" si="2"/>
        <v>-4.7785596121857621E-3</v>
      </c>
    </row>
    <row r="81" spans="1:3">
      <c r="A81" s="7">
        <v>43585</v>
      </c>
      <c r="B81">
        <v>2204.83</v>
      </c>
      <c r="C81" s="66">
        <f t="shared" si="2"/>
        <v>2.0877513033976447E-2</v>
      </c>
    </row>
    <row r="82" spans="1:3">
      <c r="A82" s="7">
        <v>43616</v>
      </c>
      <c r="B82">
        <v>2190.0700000000002</v>
      </c>
      <c r="C82" s="66">
        <f t="shared" si="2"/>
        <v>-6.6943936720743613E-3</v>
      </c>
    </row>
    <row r="83" spans="1:3">
      <c r="A83" s="7">
        <v>43646</v>
      </c>
      <c r="B83">
        <v>2193.9699999999998</v>
      </c>
      <c r="C83" s="66">
        <f t="shared" si="2"/>
        <v>1.7807649983789808E-3</v>
      </c>
    </row>
    <row r="84" spans="1:3">
      <c r="A84" s="7">
        <v>43677</v>
      </c>
      <c r="B84">
        <v>2216.8200000000002</v>
      </c>
      <c r="C84" s="66">
        <f t="shared" si="2"/>
        <v>1.0414909957747964E-2</v>
      </c>
    </row>
    <row r="85" spans="1:3">
      <c r="A85" s="7">
        <v>43708</v>
      </c>
      <c r="B85">
        <v>2208.09</v>
      </c>
      <c r="C85" s="66">
        <f t="shared" si="2"/>
        <v>-3.9380734565729325E-3</v>
      </c>
    </row>
    <row r="86" spans="1:3">
      <c r="A86" s="7">
        <v>43738</v>
      </c>
      <c r="B86">
        <v>2223.11</v>
      </c>
      <c r="C86" s="66">
        <f t="shared" si="2"/>
        <v>6.8022589658935928E-3</v>
      </c>
    </row>
    <row r="87" spans="1:3">
      <c r="A87" s="7">
        <v>43769</v>
      </c>
      <c r="B87">
        <v>2218.71</v>
      </c>
      <c r="C87" s="66">
        <f t="shared" si="2"/>
        <v>-1.9792093058823568E-3</v>
      </c>
    </row>
    <row r="88" spans="1:3">
      <c r="A88" s="7">
        <v>43799</v>
      </c>
      <c r="B88">
        <v>2235.37</v>
      </c>
      <c r="C88" s="66">
        <f t="shared" si="2"/>
        <v>7.508867765503302E-3</v>
      </c>
    </row>
    <row r="89" spans="1:3">
      <c r="A89" s="7">
        <v>43830</v>
      </c>
      <c r="B89">
        <v>2273.1799999999998</v>
      </c>
      <c r="C89" s="66">
        <f t="shared" si="2"/>
        <v>1.6914425799755772E-2</v>
      </c>
    </row>
    <row r="90" spans="1:3">
      <c r="A90" s="7">
        <f>EOMONTH(A89,1)</f>
        <v>43861</v>
      </c>
      <c r="B90">
        <v>2278.1799999999998</v>
      </c>
      <c r="C90" s="66">
        <f t="shared" si="2"/>
        <v>2.199561847280096E-3</v>
      </c>
    </row>
    <row r="91" spans="1:3">
      <c r="A91" s="7">
        <f t="shared" ref="A91:A104" si="3">EOMONTH(A90,1)</f>
        <v>43890</v>
      </c>
      <c r="B91">
        <v>2233.96</v>
      </c>
      <c r="C91" s="66">
        <f t="shared" si="2"/>
        <v>-1.941023097384742E-2</v>
      </c>
    </row>
    <row r="92" spans="1:3">
      <c r="A92" s="7">
        <f t="shared" si="3"/>
        <v>43921</v>
      </c>
      <c r="B92">
        <v>2048.59</v>
      </c>
      <c r="C92" s="66">
        <f t="shared" si="2"/>
        <v>-8.2978209099536238E-2</v>
      </c>
    </row>
    <row r="93" spans="1:3">
      <c r="A93" s="7">
        <f t="shared" si="3"/>
        <v>43951</v>
      </c>
      <c r="B93">
        <v>2115.5700000000002</v>
      </c>
      <c r="C93" s="66">
        <f t="shared" si="2"/>
        <v>3.2695658965434804E-2</v>
      </c>
    </row>
    <row r="94" spans="1:3">
      <c r="A94" s="7">
        <f t="shared" si="3"/>
        <v>43982</v>
      </c>
      <c r="B94">
        <v>2188.0700000000002</v>
      </c>
      <c r="C94" s="66">
        <f t="shared" si="2"/>
        <v>3.4269723998733292E-2</v>
      </c>
    </row>
    <row r="95" spans="1:3">
      <c r="A95" s="7">
        <f t="shared" si="3"/>
        <v>44012</v>
      </c>
      <c r="B95">
        <v>2183.77</v>
      </c>
      <c r="C95" s="66">
        <f t="shared" si="2"/>
        <v>-1.9652022101670497E-3</v>
      </c>
    </row>
    <row r="96" spans="1:3">
      <c r="A96" s="7">
        <f t="shared" si="3"/>
        <v>44043</v>
      </c>
      <c r="B96">
        <v>2231.73</v>
      </c>
      <c r="C96" s="66">
        <f t="shared" si="2"/>
        <v>2.1962019809778521E-2</v>
      </c>
    </row>
    <row r="97" spans="1:3">
      <c r="A97" s="7">
        <f t="shared" si="3"/>
        <v>44074</v>
      </c>
      <c r="B97">
        <v>2260.89</v>
      </c>
      <c r="C97" s="66">
        <f t="shared" si="2"/>
        <v>1.3066096705246499E-2</v>
      </c>
    </row>
    <row r="98" spans="1:3">
      <c r="A98" s="7">
        <f t="shared" si="3"/>
        <v>44104</v>
      </c>
      <c r="B98">
        <v>2261.0700000000002</v>
      </c>
      <c r="C98" s="66">
        <f t="shared" si="2"/>
        <v>7.9614665021487951E-5</v>
      </c>
    </row>
    <row r="99" spans="1:3">
      <c r="A99" s="7">
        <f t="shared" si="3"/>
        <v>44135</v>
      </c>
      <c r="B99" s="101">
        <v>2252.69</v>
      </c>
      <c r="C99" s="66">
        <f t="shared" si="2"/>
        <v>-3.7062098917769459E-3</v>
      </c>
    </row>
    <row r="100" spans="1:3">
      <c r="A100" s="7">
        <f t="shared" si="3"/>
        <v>44165</v>
      </c>
      <c r="B100" s="101">
        <v>2313</v>
      </c>
      <c r="C100" s="66">
        <f t="shared" si="2"/>
        <v>2.6772436509240105E-2</v>
      </c>
    </row>
    <row r="101" spans="1:3">
      <c r="A101" s="7">
        <f t="shared" si="3"/>
        <v>44196</v>
      </c>
      <c r="B101" s="101">
        <v>2337.66</v>
      </c>
      <c r="C101" s="66">
        <f t="shared" si="2"/>
        <v>1.0661478599221619E-2</v>
      </c>
    </row>
    <row r="102" spans="1:3">
      <c r="A102" s="7">
        <f t="shared" si="3"/>
        <v>44227</v>
      </c>
      <c r="B102">
        <v>2361.11</v>
      </c>
      <c r="C102" s="66">
        <f t="shared" si="2"/>
        <v>1.0031398920288037E-2</v>
      </c>
    </row>
    <row r="103" spans="1:3">
      <c r="A103" s="7">
        <f t="shared" si="3"/>
        <v>44255</v>
      </c>
      <c r="B103">
        <v>2368.87</v>
      </c>
      <c r="C103" s="66">
        <f t="shared" si="2"/>
        <v>3.2865897819245316E-3</v>
      </c>
    </row>
    <row r="104" spans="1:3">
      <c r="A104" s="7">
        <f t="shared" si="3"/>
        <v>44286</v>
      </c>
      <c r="B104">
        <v>2361.61</v>
      </c>
      <c r="C104" s="66">
        <f t="shared" si="2"/>
        <v>-3.0647523924908215E-3</v>
      </c>
    </row>
  </sheetData>
  <hyperlinks>
    <hyperlink ref="B2" r:id="rId1" xr:uid="{1765ABAB-AC01-4EF8-BEF3-B28BACD6F37B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2B58-794F-4250-9EC4-86C3F5DE94B8}">
  <sheetPr>
    <tabColor rgb="FFFF0000"/>
  </sheetPr>
  <dimension ref="A1:C101"/>
  <sheetViews>
    <sheetView topLeftCell="A60" workbookViewId="0">
      <selection activeCell="A102" sqref="A102"/>
    </sheetView>
  </sheetViews>
  <sheetFormatPr defaultRowHeight="15"/>
  <cols>
    <col min="1" max="1" width="10.7109375" style="93" bestFit="1" customWidth="1"/>
    <col min="2" max="2" width="10.5703125" style="94" bestFit="1" customWidth="1"/>
    <col min="3" max="3" width="23.28515625" style="94" bestFit="1" customWidth="1"/>
  </cols>
  <sheetData>
    <row r="1" spans="1:3">
      <c r="A1" s="93" t="str">
        <f>'CFR Fact Sheet Backup'!A1</f>
        <v>Date</v>
      </c>
      <c r="B1" s="94" t="str">
        <f>'CFR Fact Sheet Backup'!B1</f>
        <v>CFRIX</v>
      </c>
      <c r="C1" s="94" t="s">
        <v>109</v>
      </c>
    </row>
    <row r="2" spans="1:3">
      <c r="A2" s="93">
        <v>41274</v>
      </c>
      <c r="B2" s="94">
        <f>'CFR Fact Sheet Backup'!B2</f>
        <v>10000</v>
      </c>
      <c r="C2" s="94">
        <f>'CFR Fact Sheet Backup'!D2</f>
        <v>10000</v>
      </c>
    </row>
    <row r="3" spans="1:3">
      <c r="A3" s="93">
        <f>'CFR Fact Sheet Backup'!A3</f>
        <v>41305</v>
      </c>
      <c r="B3" s="94">
        <f>'CFR Fact Sheet Backup'!B3</f>
        <v>10238</v>
      </c>
      <c r="C3" s="94">
        <f>'CFR Fact Sheet Backup'!D3</f>
        <v>10121.060393017593</v>
      </c>
    </row>
    <row r="4" spans="1:3">
      <c r="A4" s="93">
        <f>'CFR Fact Sheet Backup'!A4</f>
        <v>41333</v>
      </c>
      <c r="B4" s="94">
        <f>'CFR Fact Sheet Backup'!B4</f>
        <v>10245</v>
      </c>
      <c r="C4" s="94">
        <f>'CFR Fact Sheet Backup'!D4</f>
        <v>10130.205654057638</v>
      </c>
    </row>
    <row r="5" spans="1:3">
      <c r="A5" s="93">
        <f>'CFR Fact Sheet Backup'!A5</f>
        <v>41364</v>
      </c>
      <c r="B5" s="94">
        <f>'CFR Fact Sheet Backup'!B5</f>
        <v>10380</v>
      </c>
      <c r="C5" s="94">
        <f>'CFR Fact Sheet Backup'!D5</f>
        <v>10215.370897493054</v>
      </c>
    </row>
    <row r="6" spans="1:3">
      <c r="A6" s="93">
        <f>'CFR Fact Sheet Backup'!A6</f>
        <v>41394</v>
      </c>
      <c r="B6" s="94">
        <f>'CFR Fact Sheet Backup'!B6</f>
        <v>10455</v>
      </c>
      <c r="C6" s="94">
        <f>'CFR Fact Sheet Backup'!D6</f>
        <v>10272.871726282336</v>
      </c>
    </row>
    <row r="7" spans="1:3">
      <c r="A7" s="93">
        <f>'CFR Fact Sheet Backup'!A7</f>
        <v>41425</v>
      </c>
      <c r="B7" s="94">
        <f>'CFR Fact Sheet Backup'!B7</f>
        <v>10432</v>
      </c>
      <c r="C7" s="94">
        <f>'CFR Fact Sheet Backup'!D7</f>
        <v>10285.046355041897</v>
      </c>
    </row>
    <row r="8" spans="1:3">
      <c r="A8" s="93">
        <f>'CFR Fact Sheet Backup'!A8</f>
        <v>41455</v>
      </c>
      <c r="B8" s="94">
        <f>'CFR Fact Sheet Backup'!B8</f>
        <v>10371</v>
      </c>
      <c r="C8" s="94">
        <f>'CFR Fact Sheet Backup'!D8</f>
        <v>10195.76574413846</v>
      </c>
    </row>
    <row r="9" spans="1:3">
      <c r="A9" s="93">
        <f>'CFR Fact Sheet Backup'!A9</f>
        <v>41486</v>
      </c>
      <c r="B9" s="94">
        <f>'CFR Fact Sheet Backup'!B9</f>
        <v>10523</v>
      </c>
      <c r="C9" s="94">
        <f>'CFR Fact Sheet Backup'!D9</f>
        <v>10320.312767927571</v>
      </c>
    </row>
    <row r="10" spans="1:3">
      <c r="A10" s="93">
        <f>'CFR Fact Sheet Backup'!A10</f>
        <v>41517</v>
      </c>
      <c r="B10" s="94">
        <f>'CFR Fact Sheet Backup'!B10</f>
        <v>10536</v>
      </c>
      <c r="C10" s="94">
        <f>'CFR Fact Sheet Backup'!D10</f>
        <v>10298.535615075965</v>
      </c>
    </row>
    <row r="11" spans="1:3">
      <c r="A11" s="93">
        <f>'CFR Fact Sheet Backup'!A11</f>
        <v>41547</v>
      </c>
      <c r="B11" s="94">
        <f>'CFR Fact Sheet Backup'!B11</f>
        <v>10613</v>
      </c>
      <c r="C11" s="94">
        <f>'CFR Fact Sheet Backup'!D11</f>
        <v>10312.710769688034</v>
      </c>
    </row>
    <row r="12" spans="1:3">
      <c r="A12" s="93">
        <f>'CFR Fact Sheet Backup'!A12</f>
        <v>41578</v>
      </c>
      <c r="B12" s="94">
        <f>'CFR Fact Sheet Backup'!B12</f>
        <v>10761</v>
      </c>
      <c r="C12" s="94">
        <f>'CFR Fact Sheet Backup'!D12</f>
        <v>10401.134012368968</v>
      </c>
    </row>
    <row r="13" spans="1:3">
      <c r="A13" s="93">
        <f>'CFR Fact Sheet Backup'!A13</f>
        <v>41608</v>
      </c>
      <c r="B13" s="94">
        <f>'CFR Fact Sheet Backup'!B13</f>
        <v>10826</v>
      </c>
      <c r="C13" s="94">
        <f>'CFR Fact Sheet Backup'!D13</f>
        <v>10457.948946580245</v>
      </c>
    </row>
    <row r="14" spans="1:3">
      <c r="A14" s="93">
        <f>'CFR Fact Sheet Backup'!A14</f>
        <v>41639</v>
      </c>
      <c r="B14" s="94">
        <f>'CFR Fact Sheet Backup'!B14</f>
        <v>10904</v>
      </c>
      <c r="C14" s="94">
        <f>'CFR Fact Sheet Backup'!D14</f>
        <v>10502.474936268964</v>
      </c>
    </row>
    <row r="15" spans="1:3">
      <c r="A15" s="93">
        <f>'CFR Fact Sheet Backup'!A15</f>
        <v>41670</v>
      </c>
      <c r="B15" s="94">
        <f>'CFR Fact Sheet Backup'!B15</f>
        <v>10982</v>
      </c>
      <c r="C15" s="94">
        <f>'CFR Fact Sheet Backup'!D15</f>
        <v>10567.23481600878</v>
      </c>
    </row>
    <row r="16" spans="1:3">
      <c r="A16" s="93">
        <f>'CFR Fact Sheet Backup'!A16</f>
        <v>41698</v>
      </c>
      <c r="B16" s="94">
        <f>'CFR Fact Sheet Backup'!B16</f>
        <v>11064</v>
      </c>
      <c r="C16" s="94">
        <f>'CFR Fact Sheet Backup'!D16</f>
        <v>10572.664814751308</v>
      </c>
    </row>
    <row r="17" spans="1:3">
      <c r="A17" s="93">
        <f>'CFR Fact Sheet Backup'!A17</f>
        <v>41729</v>
      </c>
      <c r="B17" s="94">
        <f>'CFR Fact Sheet Backup'!B17</f>
        <v>11097</v>
      </c>
      <c r="C17" s="94">
        <f>'CFR Fact Sheet Backup'!D17</f>
        <v>10608.274174925982</v>
      </c>
    </row>
    <row r="18" spans="1:3">
      <c r="A18" s="93">
        <f>'CFR Fact Sheet Backup'!A18</f>
        <v>41759</v>
      </c>
      <c r="B18" s="94">
        <f>'CFR Fact Sheet Backup'!B18</f>
        <v>11111</v>
      </c>
      <c r="C18" s="94">
        <f>'CFR Fact Sheet Backup'!D18</f>
        <v>10622.335013775051</v>
      </c>
    </row>
    <row r="19" spans="1:3">
      <c r="A19" s="93">
        <f>'CFR Fact Sheet Backup'!A19</f>
        <v>41790</v>
      </c>
      <c r="B19" s="94">
        <f>'CFR Fact Sheet Backup'!B19</f>
        <v>11195</v>
      </c>
      <c r="C19" s="94">
        <f>'CFR Fact Sheet Backup'!D19</f>
        <v>10703.156258216448</v>
      </c>
    </row>
    <row r="20" spans="1:3">
      <c r="A20" s="93">
        <f>'CFR Fact Sheet Backup'!A20</f>
        <v>41820</v>
      </c>
      <c r="B20" s="94">
        <f>'CFR Fact Sheet Backup'!B20</f>
        <v>11279</v>
      </c>
      <c r="C20" s="94">
        <f>'CFR Fact Sheet Backup'!D20</f>
        <v>10762.428981332239</v>
      </c>
    </row>
    <row r="21" spans="1:3">
      <c r="A21" s="93">
        <f>'CFR Fact Sheet Backup'!A21</f>
        <v>41851</v>
      </c>
      <c r="B21" s="94">
        <f>'CFR Fact Sheet Backup'!B21</f>
        <v>11247</v>
      </c>
      <c r="C21" s="94">
        <f>'CFR Fact Sheet Backup'!D21</f>
        <v>10735.050356093605</v>
      </c>
    </row>
    <row r="22" spans="1:3">
      <c r="A22" s="93">
        <f>'CFR Fact Sheet Backup'!A22</f>
        <v>41882</v>
      </c>
      <c r="B22" s="94">
        <f>'CFR Fact Sheet Backup'!B22</f>
        <v>11289</v>
      </c>
      <c r="C22" s="94">
        <f>'CFR Fact Sheet Backup'!D22</f>
        <v>10760.371297598227</v>
      </c>
    </row>
    <row r="23" spans="1:3">
      <c r="A23" s="93">
        <f>'CFR Fact Sheet Backup'!A23</f>
        <v>41912</v>
      </c>
      <c r="B23" s="94">
        <f>'CFR Fact Sheet Backup'!B23</f>
        <v>11166</v>
      </c>
      <c r="C23" s="94">
        <f>'CFR Fact Sheet Backup'!D23</f>
        <v>10656.572584793719</v>
      </c>
    </row>
    <row r="24" spans="1:3">
      <c r="A24" s="93">
        <f>'CFR Fact Sheet Backup'!A24</f>
        <v>41943</v>
      </c>
      <c r="B24" s="94">
        <f>'CFR Fact Sheet Backup'!B24</f>
        <v>11171</v>
      </c>
      <c r="C24" s="94">
        <f>'CFR Fact Sheet Backup'!D24</f>
        <v>10721.561096059537</v>
      </c>
    </row>
    <row r="25" spans="1:3">
      <c r="A25" s="93">
        <f>'CFR Fact Sheet Backup'!A25</f>
        <v>41973</v>
      </c>
      <c r="B25" s="94">
        <f>'CFR Fact Sheet Backup'!B25</f>
        <v>11167</v>
      </c>
      <c r="C25" s="94">
        <f>'CFR Fact Sheet Backup'!D25</f>
        <v>10760.314139716726</v>
      </c>
    </row>
    <row r="26" spans="1:3">
      <c r="A26" s="93">
        <f>'CFR Fact Sheet Backup'!A26</f>
        <v>42004</v>
      </c>
      <c r="B26" s="94">
        <f>'CFR Fact Sheet Backup'!B26</f>
        <v>10972</v>
      </c>
      <c r="C26" s="94">
        <f>'CFR Fact Sheet Backup'!D26</f>
        <v>10606.616596362474</v>
      </c>
    </row>
    <row r="27" spans="1:3">
      <c r="A27" s="93">
        <f>'CFR Fact Sheet Backup'!A27</f>
        <v>42035</v>
      </c>
      <c r="B27" s="94">
        <f>'CFR Fact Sheet Backup'!B27</f>
        <v>10969</v>
      </c>
      <c r="C27" s="94">
        <f>'CFR Fact Sheet Backup'!D27</f>
        <v>10628.107959806579</v>
      </c>
    </row>
    <row r="28" spans="1:3">
      <c r="A28" s="93">
        <f>'CFR Fact Sheet Backup'!A28</f>
        <v>42063</v>
      </c>
      <c r="B28" s="94">
        <f>'CFR Fact Sheet Backup'!B28</f>
        <v>11180</v>
      </c>
      <c r="C28" s="94">
        <f>'CFR Fact Sheet Backup'!D28</f>
        <v>10782.091292568331</v>
      </c>
    </row>
    <row r="29" spans="1:3">
      <c r="A29" s="93">
        <f>'CFR Fact Sheet Backup'!A29</f>
        <v>42094</v>
      </c>
      <c r="B29" s="94">
        <f>'CFR Fact Sheet Backup'!B29</f>
        <v>11207</v>
      </c>
      <c r="C29" s="94">
        <f>'CFR Fact Sheet Backup'!D29</f>
        <v>10802.496656263931</v>
      </c>
    </row>
    <row r="30" spans="1:3">
      <c r="A30" s="93">
        <f>'CFR Fact Sheet Backup'!A30</f>
        <v>42124</v>
      </c>
      <c r="B30" s="94">
        <f>'CFR Fact Sheet Backup'!B30</f>
        <v>11316</v>
      </c>
      <c r="C30" s="94">
        <f>'CFR Fact Sheet Backup'!D30</f>
        <v>10881.145901208316</v>
      </c>
    </row>
    <row r="31" spans="1:3">
      <c r="A31" s="93">
        <f>'CFR Fact Sheet Backup'!A31</f>
        <v>42155</v>
      </c>
      <c r="B31" s="94">
        <f>'CFR Fact Sheet Backup'!B31</f>
        <v>11369</v>
      </c>
      <c r="C31" s="94">
        <f>'CFR Fact Sheet Backup'!D31</f>
        <v>10886.918847239844</v>
      </c>
    </row>
    <row r="32" spans="1:3">
      <c r="A32" s="93">
        <f>'CFR Fact Sheet Backup'!A32</f>
        <v>42185</v>
      </c>
      <c r="B32" s="94">
        <f>'CFR Fact Sheet Backup'!B32</f>
        <v>11309</v>
      </c>
      <c r="C32" s="94">
        <f>'CFR Fact Sheet Backup'!D32</f>
        <v>10792.951290053383</v>
      </c>
    </row>
    <row r="33" spans="1:3">
      <c r="A33" s="93">
        <f>'CFR Fact Sheet Backup'!A33</f>
        <v>42216</v>
      </c>
      <c r="B33" s="94">
        <f>'CFR Fact Sheet Backup'!B33</f>
        <v>11317</v>
      </c>
      <c r="C33" s="94">
        <f>'CFR Fact Sheet Backup'!D33</f>
        <v>10754.426877922193</v>
      </c>
    </row>
    <row r="34" spans="1:3">
      <c r="A34" s="93">
        <f>'CFR Fact Sheet Backup'!A34</f>
        <v>42247</v>
      </c>
      <c r="B34" s="94">
        <f>'CFR Fact Sheet Backup'!B34</f>
        <v>11243</v>
      </c>
      <c r="C34" s="94">
        <f>'CFR Fact Sheet Backup'!D34</f>
        <v>10654.857848348704</v>
      </c>
    </row>
    <row r="35" spans="1:3">
      <c r="A35" s="93">
        <f>'CFR Fact Sheet Backup'!A35</f>
        <v>42277</v>
      </c>
      <c r="B35" s="94">
        <f>'CFR Fact Sheet Backup'!B35</f>
        <v>11044</v>
      </c>
      <c r="C35" s="94">
        <f>'CFR Fact Sheet Backup'!D35</f>
        <v>10551.916503766699</v>
      </c>
    </row>
    <row r="36" spans="1:3">
      <c r="A36" s="93">
        <f>'CFR Fact Sheet Backup'!A36</f>
        <v>42308</v>
      </c>
      <c r="B36" s="94">
        <f>'CFR Fact Sheet Backup'!B36</f>
        <v>11021</v>
      </c>
      <c r="C36" s="94">
        <f>'CFR Fact Sheet Backup'!D36</f>
        <v>10552.945345633705</v>
      </c>
    </row>
    <row r="37" spans="1:3">
      <c r="A37" s="93">
        <f>'CFR Fact Sheet Backup'!A37</f>
        <v>42338</v>
      </c>
      <c r="B37" s="94">
        <f>'CFR Fact Sheet Backup'!B37</f>
        <v>10786</v>
      </c>
      <c r="C37" s="94">
        <f>'CFR Fact Sheet Backup'!D37</f>
        <v>10442.573476456664</v>
      </c>
    </row>
    <row r="38" spans="1:3">
      <c r="A38" s="93">
        <f>'CFR Fact Sheet Backup'!A38</f>
        <v>42369</v>
      </c>
      <c r="B38" s="94">
        <f>'CFR Fact Sheet Backup'!B38</f>
        <v>10418</v>
      </c>
      <c r="C38" s="94">
        <f>'CFR Fact Sheet Backup'!D38</f>
        <v>10314.425506133037</v>
      </c>
    </row>
    <row r="39" spans="1:3">
      <c r="A39" s="93">
        <f>'CFR Fact Sheet Backup'!A39</f>
        <v>42400</v>
      </c>
      <c r="B39" s="94">
        <f>'CFR Fact Sheet Backup'!B39</f>
        <v>10178</v>
      </c>
      <c r="C39" s="94">
        <f>'CFR Fact Sheet Backup'!D39</f>
        <v>10270.185305851821</v>
      </c>
    </row>
    <row r="40" spans="1:3">
      <c r="A40" s="93">
        <f>'CFR Fact Sheet Backup'!A40</f>
        <v>42429</v>
      </c>
      <c r="B40" s="94">
        <f>'CFR Fact Sheet Backup'!B40</f>
        <v>9959</v>
      </c>
      <c r="C40" s="94">
        <f>'CFR Fact Sheet Backup'!D40</f>
        <v>10248.293837237214</v>
      </c>
    </row>
    <row r="41" spans="1:3">
      <c r="A41" s="93">
        <f>'CFR Fact Sheet Backup'!A41</f>
        <v>42460</v>
      </c>
      <c r="B41" s="94">
        <f>'CFR Fact Sheet Backup'!B41</f>
        <v>10236</v>
      </c>
      <c r="C41" s="94">
        <f>'CFR Fact Sheet Backup'!D41</f>
        <v>10571.293025595296</v>
      </c>
    </row>
    <row r="42" spans="1:3">
      <c r="A42" s="93">
        <f>'CFR Fact Sheet Backup'!A42</f>
        <v>42490</v>
      </c>
      <c r="B42" s="94">
        <f>'CFR Fact Sheet Backup'!B42</f>
        <v>10543</v>
      </c>
      <c r="C42" s="94">
        <f>'CFR Fact Sheet Backup'!D42</f>
        <v>10818.729494610006</v>
      </c>
    </row>
    <row r="43" spans="1:3">
      <c r="A43" s="93">
        <f>'CFR Fact Sheet Backup'!A43</f>
        <v>42521</v>
      </c>
      <c r="B43" s="94">
        <f>'CFR Fact Sheet Backup'!B43</f>
        <v>10824</v>
      </c>
      <c r="C43" s="94">
        <f>'CFR Fact Sheet Backup'!D43</f>
        <v>10884.289584690829</v>
      </c>
    </row>
    <row r="44" spans="1:3">
      <c r="A44" s="93">
        <f>'CFR Fact Sheet Backup'!A44</f>
        <v>42551</v>
      </c>
      <c r="B44" s="94">
        <f>'CFR Fact Sheet Backup'!B44</f>
        <v>10720</v>
      </c>
      <c r="C44" s="94">
        <f>'CFR Fact Sheet Backup'!D44</f>
        <v>10867.485167529747</v>
      </c>
    </row>
    <row r="45" spans="1:3">
      <c r="A45" s="93">
        <f>'CFR Fact Sheet Backup'!A45</f>
        <v>42582</v>
      </c>
      <c r="B45" s="94">
        <f>'CFR Fact Sheet Backup'!B45</f>
        <v>10943</v>
      </c>
      <c r="C45" s="94">
        <f>'CFR Fact Sheet Backup'!D45</f>
        <v>11045.817757810621</v>
      </c>
    </row>
    <row r="46" spans="1:3">
      <c r="A46" s="93">
        <f>'CFR Fact Sheet Backup'!A46</f>
        <v>42613</v>
      </c>
      <c r="B46" s="94">
        <f>'CFR Fact Sheet Backup'!B46</f>
        <v>11121</v>
      </c>
      <c r="C46" s="94">
        <f>'CFR Fact Sheet Backup'!D46</f>
        <v>11123.552476651001</v>
      </c>
    </row>
    <row r="47" spans="1:3">
      <c r="A47" s="93">
        <f>'CFR Fact Sheet Backup'!A47</f>
        <v>42643</v>
      </c>
      <c r="B47" s="94">
        <f>'CFR Fact Sheet Backup'!B47</f>
        <v>11172</v>
      </c>
      <c r="C47" s="94">
        <f>'CFR Fact Sheet Backup'!D47</f>
        <v>11190.027092835826</v>
      </c>
    </row>
    <row r="48" spans="1:3">
      <c r="A48" s="93">
        <f>'CFR Fact Sheet Backup'!A48</f>
        <v>42674</v>
      </c>
      <c r="B48" s="94">
        <f>'CFR Fact Sheet Backup'!B48</f>
        <v>11174</v>
      </c>
      <c r="C48" s="94">
        <f>'CFR Fact Sheet Backup'!D48</f>
        <v>11270.734021514221</v>
      </c>
    </row>
    <row r="49" spans="1:3">
      <c r="A49" s="93">
        <f>'CFR Fact Sheet Backup'!A49</f>
        <v>42704</v>
      </c>
      <c r="B49" s="94">
        <f>'CFR Fact Sheet Backup'!B49</f>
        <v>11241</v>
      </c>
      <c r="C49" s="94">
        <f>'CFR Fact Sheet Backup'!D49</f>
        <v>11291.139385209823</v>
      </c>
    </row>
    <row r="50" spans="1:3">
      <c r="A50" s="93">
        <f>'CFR Fact Sheet Backup'!A50</f>
        <v>42735</v>
      </c>
      <c r="B50" s="94">
        <f>'CFR Fact Sheet Backup'!B50</f>
        <v>11448</v>
      </c>
      <c r="C50" s="94">
        <f>'CFR Fact Sheet Backup'!D50</f>
        <v>11436.949140917039</v>
      </c>
    </row>
    <row r="51" spans="1:3">
      <c r="A51" s="93">
        <f>'CFR Fact Sheet Backup'!A51</f>
        <v>42766</v>
      </c>
      <c r="B51" s="94">
        <f>'CFR Fact Sheet Backup'!B51</f>
        <v>11555</v>
      </c>
      <c r="C51" s="94">
        <f>'CFR Fact Sheet Backup'!D51</f>
        <v>11483.418498576764</v>
      </c>
    </row>
    <row r="52" spans="1:3">
      <c r="A52" s="93">
        <f>'CFR Fact Sheet Backup'!A52</f>
        <v>42794</v>
      </c>
      <c r="B52" s="94">
        <f>'CFR Fact Sheet Backup'!B52</f>
        <v>11645</v>
      </c>
      <c r="C52" s="94">
        <f>'CFR Fact Sheet Backup'!D52</f>
        <v>11533.088697600509</v>
      </c>
    </row>
    <row r="53" spans="1:3">
      <c r="A53" s="93">
        <f>'CFR Fact Sheet Backup'!A53</f>
        <v>42825</v>
      </c>
      <c r="B53" s="94">
        <f>'CFR Fact Sheet Backup'!B53</f>
        <v>11658</v>
      </c>
      <c r="C53" s="94">
        <f>'CFR Fact Sheet Backup'!D53</f>
        <v>11526.515541227976</v>
      </c>
    </row>
    <row r="54" spans="1:3">
      <c r="A54" s="93">
        <f>'CFR Fact Sheet Backup'!A54</f>
        <v>42855</v>
      </c>
      <c r="B54" s="94">
        <f>'CFR Fact Sheet Backup'!B54</f>
        <v>11680</v>
      </c>
      <c r="C54" s="94">
        <f>'CFR Fact Sheet Backup'!D54</f>
        <v>11573.613635584208</v>
      </c>
    </row>
    <row r="55" spans="1:3">
      <c r="A55" s="93">
        <f>'CFR Fact Sheet Backup'!A55</f>
        <v>42886</v>
      </c>
      <c r="B55" s="94">
        <f>'CFR Fact Sheet Backup'!B55</f>
        <v>11726</v>
      </c>
      <c r="C55" s="94">
        <f>'CFR Fact Sheet Backup'!D55</f>
        <v>11624.827097408461</v>
      </c>
    </row>
    <row r="56" spans="1:3">
      <c r="A56" s="93">
        <f>'CFR Fact Sheet Backup'!A56</f>
        <v>42916</v>
      </c>
      <c r="B56" s="94">
        <f>'CFR Fact Sheet Backup'!B56</f>
        <v>11664</v>
      </c>
      <c r="C56" s="94">
        <f>'CFR Fact Sheet Backup'!D56</f>
        <v>11599.391840140835</v>
      </c>
    </row>
    <row r="57" spans="1:3">
      <c r="A57" s="93">
        <f>'CFR Fact Sheet Backup'!A57</f>
        <v>42947</v>
      </c>
      <c r="B57" s="94">
        <f>'CFR Fact Sheet Backup'!B57</f>
        <v>11827</v>
      </c>
      <c r="C57" s="94">
        <f>'CFR Fact Sheet Backup'!D57</f>
        <v>11688.729608925774</v>
      </c>
    </row>
    <row r="58" spans="1:3">
      <c r="A58" s="93">
        <f>'CFR Fact Sheet Backup'!A58</f>
        <v>42978</v>
      </c>
      <c r="B58" s="94">
        <f>'CFR Fact Sheet Backup'!B58</f>
        <v>11813</v>
      </c>
      <c r="C58" s="94">
        <f>'CFR Fact Sheet Backup'!D58</f>
        <v>11664.208877762154</v>
      </c>
    </row>
    <row r="59" spans="1:3">
      <c r="A59" s="93">
        <f>'CFR Fact Sheet Backup'!A59</f>
        <v>43008</v>
      </c>
      <c r="B59" s="94">
        <f>'CFR Fact Sheet Backup'!B59</f>
        <v>11890</v>
      </c>
      <c r="C59" s="94">
        <f>'CFR Fact Sheet Backup'!D59</f>
        <v>11703.590658115847</v>
      </c>
    </row>
    <row r="60" spans="1:3">
      <c r="A60" s="93">
        <f>'CFR Fact Sheet Backup'!A60</f>
        <v>43039</v>
      </c>
      <c r="B60" s="94">
        <f>'CFR Fact Sheet Backup'!B60</f>
        <v>11925</v>
      </c>
      <c r="C60" s="94">
        <f>'CFR Fact Sheet Backup'!D60</f>
        <v>11769.265063959669</v>
      </c>
    </row>
    <row r="61" spans="1:3">
      <c r="A61" s="93">
        <f>'CFR Fact Sheet Backup'!A61</f>
        <v>43069</v>
      </c>
      <c r="B61" s="94">
        <f>'CFR Fact Sheet Backup'!B61</f>
        <v>12247</v>
      </c>
      <c r="C61" s="94">
        <f>'CFR Fact Sheet Backup'!D61</f>
        <v>11777.895904066214</v>
      </c>
    </row>
    <row r="62" spans="1:3">
      <c r="A62" s="93">
        <f>'CFR Fact Sheet Backup'!A62</f>
        <v>43100</v>
      </c>
      <c r="B62" s="94">
        <f>'CFR Fact Sheet Backup'!B62</f>
        <v>12276</v>
      </c>
      <c r="C62" s="94">
        <f>'CFR Fact Sheet Backup'!D62</f>
        <v>11815.334316448896</v>
      </c>
    </row>
    <row r="63" spans="1:3">
      <c r="A63" s="93">
        <f>'CFR Fact Sheet Backup'!A63</f>
        <v>43131</v>
      </c>
      <c r="B63" s="94">
        <f>'CFR Fact Sheet Backup'!B63</f>
        <v>12496</v>
      </c>
      <c r="C63" s="94">
        <f>'CFR Fact Sheet Backup'!D63</f>
        <v>11942.33912914252</v>
      </c>
    </row>
    <row r="64" spans="1:3">
      <c r="A64" s="93">
        <f>'CFR Fact Sheet Backup'!A64</f>
        <v>43159</v>
      </c>
      <c r="B64" s="94">
        <f>'CFR Fact Sheet Backup'!B64</f>
        <v>12475</v>
      </c>
      <c r="C64" s="94">
        <f>'CFR Fact Sheet Backup'!D64</f>
        <v>11949.369548567054</v>
      </c>
    </row>
    <row r="65" spans="1:3">
      <c r="A65" s="93">
        <f>'CFR Fact Sheet Backup'!A65</f>
        <v>43190</v>
      </c>
      <c r="B65" s="94">
        <f>'CFR Fact Sheet Backup'!B65</f>
        <v>12540</v>
      </c>
      <c r="C65" s="94">
        <f>'CFR Fact Sheet Backup'!D65</f>
        <v>11981.320804325709</v>
      </c>
    </row>
    <row r="66" spans="1:3">
      <c r="A66" s="93">
        <f>'CFR Fact Sheet Backup'!A66</f>
        <v>43220</v>
      </c>
      <c r="B66" s="94">
        <f>'CFR Fact Sheet Backup'!B66</f>
        <v>12545</v>
      </c>
      <c r="C66" s="94">
        <f>'CFR Fact Sheet Backup'!D66</f>
        <v>12029.847845719449</v>
      </c>
    </row>
    <row r="67" spans="1:3">
      <c r="A67" s="93">
        <f>'CFR Fact Sheet Backup'!A67</f>
        <v>43251</v>
      </c>
      <c r="B67" s="94">
        <f>'CFR Fact Sheet Backup'!B67</f>
        <v>12582</v>
      </c>
      <c r="C67" s="94">
        <f>'CFR Fact Sheet Backup'!D67</f>
        <v>12030.64805606045</v>
      </c>
    </row>
    <row r="68" spans="1:3">
      <c r="A68" s="93">
        <f>'CFR Fact Sheet Backup'!A68</f>
        <v>43281</v>
      </c>
      <c r="B68" s="94">
        <f>'CFR Fact Sheet Backup'!B68</f>
        <v>12573</v>
      </c>
      <c r="C68" s="94">
        <f>'CFR Fact Sheet Backup'!D68</f>
        <v>12032.13416097946</v>
      </c>
    </row>
    <row r="69" spans="1:3">
      <c r="A69" s="93">
        <f>'CFR Fact Sheet Backup'!A69</f>
        <v>43312</v>
      </c>
      <c r="B69" s="94">
        <f>'CFR Fact Sheet Backup'!B69</f>
        <v>12658</v>
      </c>
      <c r="C69" s="94">
        <f>'CFR Fact Sheet Backup'!D69</f>
        <v>12138.619294214479</v>
      </c>
    </row>
    <row r="70" spans="1:3">
      <c r="A70" s="93">
        <f>'CFR Fact Sheet Backup'!A70</f>
        <v>43343</v>
      </c>
      <c r="B70" s="94">
        <f>'CFR Fact Sheet Backup'!B70</f>
        <v>12688</v>
      </c>
      <c r="C70" s="94">
        <f>'CFR Fact Sheet Backup'!D70</f>
        <v>12199.435280130778</v>
      </c>
    </row>
    <row r="71" spans="1:3">
      <c r="A71" s="93">
        <f>'CFR Fact Sheet Backup'!A71</f>
        <v>43373</v>
      </c>
      <c r="B71" s="94">
        <f>'CFR Fact Sheet Backup'!B71</f>
        <v>12751</v>
      </c>
      <c r="C71" s="94">
        <f>'CFR Fact Sheet Backup'!D71</f>
        <v>12284.371892040193</v>
      </c>
    </row>
    <row r="72" spans="1:3">
      <c r="A72" s="93">
        <f>'CFR Fact Sheet Backup'!A72</f>
        <v>43404</v>
      </c>
      <c r="B72" s="94">
        <f>'CFR Fact Sheet Backup'!B72</f>
        <v>12750</v>
      </c>
      <c r="C72" s="94">
        <f>'CFR Fact Sheet Backup'!D72</f>
        <v>12259.965476639574</v>
      </c>
    </row>
    <row r="73" spans="1:3">
      <c r="A73" s="93">
        <f>'CFR Fact Sheet Backup'!A73</f>
        <v>43434</v>
      </c>
      <c r="B73" s="94">
        <f>'CFR Fact Sheet Backup'!B73</f>
        <v>12661</v>
      </c>
      <c r="C73" s="94">
        <f>'CFR Fact Sheet Backup'!D73</f>
        <v>12125.358665706417</v>
      </c>
    </row>
    <row r="74" spans="1:3">
      <c r="A74" s="93">
        <f>'CFR Fact Sheet Backup'!A74</f>
        <v>43465</v>
      </c>
      <c r="B74" s="94">
        <f>'CFR Fact Sheet Backup'!B74</f>
        <v>12363</v>
      </c>
      <c r="C74" s="94">
        <f>'CFR Fact Sheet Backup'!D74</f>
        <v>11742.400859654541</v>
      </c>
    </row>
    <row r="75" spans="1:3">
      <c r="A75" s="93">
        <f>'CFR Fact Sheet Backup'!A75</f>
        <v>43496</v>
      </c>
      <c r="B75" s="94">
        <f>'CFR Fact Sheet Backup'!B75</f>
        <v>12712</v>
      </c>
      <c r="C75" s="94">
        <f>'CFR Fact Sheet Backup'!D75</f>
        <v>12159.939184014085</v>
      </c>
    </row>
    <row r="76" spans="1:3">
      <c r="A76" s="93">
        <f>'CFR Fact Sheet Backup'!A76</f>
        <v>43524</v>
      </c>
      <c r="B76" s="94">
        <f>'CFR Fact Sheet Backup'!B76</f>
        <v>12926</v>
      </c>
      <c r="C76" s="94">
        <f>'CFR Fact Sheet Backup'!D76</f>
        <v>12403.889022257283</v>
      </c>
    </row>
    <row r="77" spans="1:3">
      <c r="A77" s="93">
        <f>'CFR Fact Sheet Backup'!A77</f>
        <v>43555</v>
      </c>
      <c r="B77" s="94">
        <f>'CFR Fact Sheet Backup'!B77</f>
        <v>12904</v>
      </c>
      <c r="C77" s="94">
        <f>'CFR Fact Sheet Backup'!D77</f>
        <v>12344.616299141489</v>
      </c>
    </row>
    <row r="78" spans="1:3">
      <c r="A78" s="93">
        <f>'CFR Fact Sheet Backup'!A78</f>
        <v>43585</v>
      </c>
      <c r="B78" s="94">
        <f>'CFR Fact Sheet Backup'!B78</f>
        <v>13140</v>
      </c>
      <c r="C78" s="94">
        <f>'CFR Fact Sheet Backup'!D78</f>
        <v>12602.341186826254</v>
      </c>
    </row>
    <row r="79" spans="1:3">
      <c r="A79" s="93">
        <f>'CFR Fact Sheet Backup'!A79</f>
        <v>43616</v>
      </c>
      <c r="B79" s="94">
        <f>'CFR Fact Sheet Backup'!B79</f>
        <v>13074</v>
      </c>
      <c r="C79" s="94">
        <f>'CFR Fact Sheet Backup'!D79</f>
        <v>12517.976153731843</v>
      </c>
    </row>
    <row r="80" spans="1:3">
      <c r="A80" s="93">
        <f>'CFR Fact Sheet Backup'!A80</f>
        <v>43646</v>
      </c>
      <c r="B80" s="94">
        <f>'CFR Fact Sheet Backup'!B80</f>
        <v>13138</v>
      </c>
      <c r="C80" s="94">
        <f>'CFR Fact Sheet Backup'!D80</f>
        <v>12540.267727516952</v>
      </c>
    </row>
    <row r="81" spans="1:3">
      <c r="A81" s="93">
        <f>'CFR Fact Sheet Backup'!A81</f>
        <v>43677</v>
      </c>
      <c r="B81" s="94">
        <f>'CFR Fact Sheet Backup'!B81</f>
        <v>13260</v>
      </c>
      <c r="C81" s="94">
        <f>'CFR Fact Sheet Backup'!D81</f>
        <v>12670.873486745093</v>
      </c>
    </row>
    <row r="82" spans="1:3">
      <c r="A82" s="93">
        <f>'CFR Fact Sheet Backup'!A82</f>
        <v>43708</v>
      </c>
      <c r="B82" s="94">
        <f>'CFR Fact Sheet Backup'!B82</f>
        <v>13223</v>
      </c>
      <c r="C82" s="94">
        <f>'CFR Fact Sheet Backup'!D82</f>
        <v>12620.974656195349</v>
      </c>
    </row>
    <row r="83" spans="1:3">
      <c r="A83" s="93">
        <f>'CFR Fact Sheet Backup'!A83</f>
        <v>43738</v>
      </c>
      <c r="B83" s="94">
        <f>'CFR Fact Sheet Backup'!B83</f>
        <v>13310</v>
      </c>
      <c r="C83" s="94">
        <f>'CFR Fact Sheet Backup'!D83</f>
        <v>12706.825794208769</v>
      </c>
    </row>
    <row r="84" spans="1:3">
      <c r="A84" s="93">
        <f>'CFR Fact Sheet Backup'!A84</f>
        <v>43769</v>
      </c>
      <c r="B84" s="94">
        <f>'CFR Fact Sheet Backup'!B84</f>
        <v>13263</v>
      </c>
      <c r="C84" s="94">
        <f>'CFR Fact Sheet Backup'!D84</f>
        <v>12681.676326348645</v>
      </c>
    </row>
    <row r="85" spans="1:3">
      <c r="A85" s="93">
        <f>'CFR Fact Sheet Backup'!A85</f>
        <v>43799</v>
      </c>
      <c r="B85" s="94">
        <f>'CFR Fact Sheet Backup'!B85</f>
        <v>13365</v>
      </c>
      <c r="C85" s="94">
        <f>'CFR Fact Sheet Backup'!D85</f>
        <v>12776.901356928111</v>
      </c>
    </row>
    <row r="86" spans="1:3">
      <c r="A86" s="93">
        <f>'CFR Fact Sheet Backup'!A86</f>
        <v>43830</v>
      </c>
      <c r="B86" s="94">
        <f>'CFR Fact Sheet Backup'!B86</f>
        <v>13602</v>
      </c>
      <c r="C86" s="94">
        <f>'CFR Fact Sheet Backup'!D86</f>
        <v>12993.01530688067</v>
      </c>
    </row>
    <row r="87" spans="1:3">
      <c r="A87" s="93">
        <f>'CFR Fact Sheet Backup'!A87</f>
        <v>43861</v>
      </c>
      <c r="B87" s="94">
        <f>'CFR Fact Sheet Backup'!B87</f>
        <v>13684</v>
      </c>
      <c r="C87" s="94">
        <f>'CFR Fact Sheet Backup'!D87</f>
        <v>13021.594247630812</v>
      </c>
    </row>
    <row r="88" spans="1:3">
      <c r="A88" s="93">
        <f>'CFR Fact Sheet Backup'!A88</f>
        <v>43890</v>
      </c>
      <c r="B88" s="94">
        <f>'CFR Fact Sheet Backup'!B88</f>
        <v>13500</v>
      </c>
      <c r="C88" s="94">
        <f>'CFR Fact Sheet Backup'!D88</f>
        <v>12768.842095636575</v>
      </c>
    </row>
    <row r="89" spans="1:3">
      <c r="A89" s="93">
        <f>'CFR Fact Sheet Backup'!A89</f>
        <v>43921</v>
      </c>
      <c r="B89" s="94">
        <f>'CFR Fact Sheet Backup'!B89</f>
        <v>12104</v>
      </c>
      <c r="C89" s="94">
        <f>'CFR Fact Sheet Backup'!D89</f>
        <v>11709.306446265882</v>
      </c>
    </row>
    <row r="90" spans="1:3">
      <c r="A90" s="93">
        <f>'CFR Fact Sheet Backup'!A90</f>
        <v>43951</v>
      </c>
      <c r="B90" s="94">
        <f>'CFR Fact Sheet Backup'!B90</f>
        <v>12540</v>
      </c>
      <c r="C90" s="94">
        <f>'CFR Fact Sheet Backup'!D90</f>
        <v>12092.149936554759</v>
      </c>
    </row>
    <row r="91" spans="1:3">
      <c r="A91" s="93">
        <f>'CFR Fact Sheet Backup'!A91</f>
        <v>43982</v>
      </c>
      <c r="B91" s="94">
        <f>'CFR Fact Sheet Backup'!B91</f>
        <v>13000</v>
      </c>
      <c r="C91" s="94">
        <f>'CFR Fact Sheet Backup'!D91</f>
        <v>12506.54457743179</v>
      </c>
    </row>
    <row r="92" spans="1:3">
      <c r="A92" s="93">
        <f>'CFR Fact Sheet Backup'!A92</f>
        <v>44012</v>
      </c>
      <c r="B92" s="94">
        <f>'CFR Fact Sheet Backup'!B92</f>
        <v>13165</v>
      </c>
      <c r="C92" s="94">
        <f>'CFR Fact Sheet Backup'!D92</f>
        <v>12481.966688386668</v>
      </c>
    </row>
    <row r="93" spans="1:3">
      <c r="A93" s="93">
        <f>'CFR Fact Sheet Backup'!A93</f>
        <v>44043</v>
      </c>
      <c r="B93" s="94">
        <f>'CFR Fact Sheet Backup'!B93</f>
        <v>13370</v>
      </c>
      <c r="C93" s="94">
        <f>'CFR Fact Sheet Backup'!D93</f>
        <v>12756.095888062013</v>
      </c>
    </row>
    <row r="94" spans="1:3">
      <c r="A94" s="93">
        <f>'CFR Fact Sheet Backup'!A94</f>
        <v>44074</v>
      </c>
      <c r="B94" s="94">
        <f>'CFR Fact Sheet Backup'!B94</f>
        <v>13541</v>
      </c>
      <c r="C94" s="94">
        <f>'CFR Fact Sheet Backup'!D94</f>
        <v>12922.768270516828</v>
      </c>
    </row>
    <row r="95" spans="1:3">
      <c r="A95" s="93">
        <f>'CFR Fact Sheet Backup'!A95</f>
        <v>44104</v>
      </c>
      <c r="B95" s="94">
        <f>'CFR Fact Sheet Backup'!B95</f>
        <v>13584</v>
      </c>
      <c r="C95" s="94">
        <f>'CFR Fact Sheet Backup'!D95</f>
        <v>12923.797112383836</v>
      </c>
    </row>
    <row r="96" spans="1:3">
      <c r="A96" s="93">
        <f>'CFR Fact Sheet Backup'!A96</f>
        <v>44135</v>
      </c>
      <c r="B96" s="94">
        <f>'CFR Fact Sheet Backup'!B96</f>
        <v>13590</v>
      </c>
      <c r="C96" s="94">
        <f>'CFR Fact Sheet Backup'!D96</f>
        <v>12875.898807686601</v>
      </c>
    </row>
    <row r="97" spans="1:3">
      <c r="A97" s="93">
        <f>'CFR Fact Sheet Backup'!A97</f>
        <v>44165</v>
      </c>
      <c r="B97" s="94">
        <f>'CFR Fact Sheet Backup'!B97</f>
        <v>13853</v>
      </c>
      <c r="C97" s="94">
        <f>'CFR Fact Sheet Backup'!D97</f>
        <v>13220.617991014791</v>
      </c>
    </row>
    <row r="98" spans="1:3">
      <c r="A98" s="93">
        <f>'CFR Fact Sheet Backup'!A98</f>
        <v>44196</v>
      </c>
      <c r="B98" s="94">
        <f>'CFR Fact Sheet Backup'!B98</f>
        <v>14045</v>
      </c>
      <c r="C98" s="94">
        <f>'CFR Fact Sheet Backup'!D98</f>
        <v>13361.569326794479</v>
      </c>
    </row>
    <row r="99" spans="1:3">
      <c r="A99" s="93">
        <f>'CFR Fact Sheet Backup'!A99</f>
        <v>44227</v>
      </c>
      <c r="B99" s="94">
        <f>'CFR Fact Sheet Backup'!B99</f>
        <v>14162</v>
      </c>
      <c r="C99" s="94">
        <f>'CFR Fact Sheet Backup'!D99</f>
        <v>13495.604558912639</v>
      </c>
    </row>
    <row r="100" spans="1:3">
      <c r="A100" s="93">
        <f>'CFR Fact Sheet Backup'!A100</f>
        <v>44255</v>
      </c>
      <c r="B100" s="94">
        <f>'CFR Fact Sheet Backup'!B100</f>
        <v>14227</v>
      </c>
      <c r="C100" s="94">
        <f>'CFR Fact Sheet Backup'!D100</f>
        <v>13539.959074956856</v>
      </c>
    </row>
    <row r="101" spans="1:3">
      <c r="A101" s="93">
        <f>'CFR Fact Sheet Backup'!A101</f>
        <v>44286</v>
      </c>
      <c r="B101" s="94">
        <f>'CFR Fact Sheet Backup'!B101</f>
        <v>14214</v>
      </c>
      <c r="C101" s="94">
        <f>'CFR Fact Sheet Backup'!D101</f>
        <v>13498.462452987655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C7F9-FA41-4E5B-B86C-0356002C3633}">
  <sheetPr>
    <tabColor rgb="FFFF0000"/>
  </sheetPr>
  <dimension ref="A1:E4"/>
  <sheetViews>
    <sheetView tabSelected="1" workbookViewId="0"/>
  </sheetViews>
  <sheetFormatPr defaultRowHeight="15"/>
  <cols>
    <col min="2" max="2" width="18.28515625" bestFit="1" customWidth="1"/>
    <col min="3" max="3" width="14.42578125" bestFit="1" customWidth="1"/>
    <col min="4" max="4" width="12.42578125" bestFit="1" customWidth="1"/>
  </cols>
  <sheetData>
    <row r="1" spans="1:5">
      <c r="A1" t="s">
        <v>107</v>
      </c>
      <c r="B1" t="str">
        <f>'CFR Fact Sheet Backup'!H30</f>
        <v>Floating Rate Loans</v>
      </c>
      <c r="C1" t="str">
        <f>'CFR Fact Sheet Backup'!I30</f>
        <v xml:space="preserve">U.S. Aggregate </v>
      </c>
      <c r="D1" t="str">
        <f>'CFR Fact Sheet Backup'!J30</f>
        <v>U.S. Treasury</v>
      </c>
      <c r="E1" t="s">
        <v>106</v>
      </c>
    </row>
    <row r="2" spans="1:5">
      <c r="A2" t="str">
        <f>'CFR Fact Sheet Backup'!G31</f>
        <v>Rising</v>
      </c>
      <c r="B2" s="106">
        <f>'CFR Fact Sheet Backup'!H31</f>
        <v>6.6600000000000006E-2</v>
      </c>
      <c r="C2" s="106">
        <f>'CFR Fact Sheet Backup'!I31</f>
        <v>1.1999999999999999E-3</v>
      </c>
      <c r="D2" s="106">
        <f>'CFR Fact Sheet Backup'!J31</f>
        <v>-1.17E-2</v>
      </c>
      <c r="E2">
        <v>1</v>
      </c>
    </row>
    <row r="3" spans="1:5">
      <c r="A3" t="str">
        <f>'CFR Fact Sheet Backup'!G32</f>
        <v>Flat</v>
      </c>
      <c r="B3" s="106">
        <f>'CFR Fact Sheet Backup'!H32</f>
        <v>5.8000000000000003E-2</v>
      </c>
      <c r="C3" s="106">
        <f>'CFR Fact Sheet Backup'!I32</f>
        <v>4.8399999999999999E-2</v>
      </c>
      <c r="D3" s="106">
        <f>'CFR Fact Sheet Backup'!J32</f>
        <v>3.7400000000000003E-2</v>
      </c>
      <c r="E3">
        <v>2</v>
      </c>
    </row>
    <row r="4" spans="1:5">
      <c r="A4" t="str">
        <f>'CFR Fact Sheet Backup'!G33</f>
        <v>Falling</v>
      </c>
      <c r="B4" s="106">
        <f>'CFR Fact Sheet Backup'!H33</f>
        <v>4.1500000000000002E-2</v>
      </c>
      <c r="C4" s="106">
        <f>'CFR Fact Sheet Backup'!I33</f>
        <v>9.3700000000000006E-2</v>
      </c>
      <c r="D4" s="106">
        <f>'CFR Fact Sheet Backup'!J33</f>
        <v>0.1011</v>
      </c>
      <c r="E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5B98-3676-4AE7-9402-299AB4A08CC5}">
  <sheetPr>
    <tabColor rgb="FFFF0000"/>
  </sheetPr>
  <dimension ref="A1:G6"/>
  <sheetViews>
    <sheetView workbookViewId="0">
      <selection activeCell="A102" sqref="A102"/>
    </sheetView>
  </sheetViews>
  <sheetFormatPr defaultRowHeight="15"/>
  <cols>
    <col min="1" max="1" width="29.140625" customWidth="1"/>
    <col min="6" max="6" width="14.140625" bestFit="1" customWidth="1"/>
  </cols>
  <sheetData>
    <row r="1" spans="1:7">
      <c r="A1" t="str">
        <f>'CFR Fact Sheet Backup'!G10</f>
        <v>Share Class/Benchmark</v>
      </c>
      <c r="B1" t="str">
        <f>'CFR Fact Sheet Backup'!H10</f>
        <v>1YR</v>
      </c>
      <c r="C1" t="str">
        <f>'CFR Fact Sheet Backup'!I10</f>
        <v>2YR</v>
      </c>
      <c r="D1" t="str">
        <f>'CFR Fact Sheet Backup'!J10</f>
        <v>3YR</v>
      </c>
      <c r="E1" t="str">
        <f>'CFR Fact Sheet Backup'!K10</f>
        <v>5YR</v>
      </c>
      <c r="F1" t="s">
        <v>105</v>
      </c>
      <c r="G1" t="s">
        <v>106</v>
      </c>
    </row>
    <row r="2" spans="1:7">
      <c r="A2" t="str">
        <f>'CFR Fact Sheet Backup'!G11</f>
        <v>Class I</v>
      </c>
      <c r="B2" s="94">
        <f>'CFR Fact Sheet Backup'!H11</f>
        <v>17.440000000000001</v>
      </c>
      <c r="C2" s="94">
        <f>'CFR Fact Sheet Backup'!I11</f>
        <v>4.9532709764430249</v>
      </c>
      <c r="D2" s="94">
        <f>'CFR Fact Sheet Backup'!J11</f>
        <v>4.265250636071527</v>
      </c>
      <c r="E2" s="94">
        <f>'CFR Fact Sheet Backup'!K11</f>
        <v>6.7867100671423319</v>
      </c>
      <c r="F2" s="94">
        <f>'CFR Fact Sheet Backup'!L11</f>
        <v>4.3600000000000003</v>
      </c>
      <c r="G2">
        <v>1</v>
      </c>
    </row>
    <row r="3" spans="1:7">
      <c r="A3" t="str">
        <f>'CFR Fact Sheet Backup'!G12</f>
        <v>Class A</v>
      </c>
      <c r="B3" s="94">
        <f>'CFR Fact Sheet Backup'!H12</f>
        <v>17.16</v>
      </c>
      <c r="C3" s="94">
        <f>'CFR Fact Sheet Backup'!I12</f>
        <v>4.6899999999999995</v>
      </c>
      <c r="D3" s="94">
        <f>'CFR Fact Sheet Backup'!J12</f>
        <v>4.04</v>
      </c>
      <c r="E3" s="94">
        <f>'CFR Fact Sheet Backup'!K12</f>
        <v>6.5</v>
      </c>
      <c r="F3" s="94">
        <f>'CFR Fact Sheet Backup'!L12</f>
        <v>4.09</v>
      </c>
      <c r="G3">
        <v>2</v>
      </c>
    </row>
    <row r="4" spans="1:7">
      <c r="A4" t="str">
        <f>'CFR Fact Sheet Backup'!G13</f>
        <v>Class C</v>
      </c>
      <c r="B4" s="94">
        <f>'CFR Fact Sheet Backup'!H13</f>
        <v>16.36</v>
      </c>
      <c r="C4" s="94">
        <f>'CFR Fact Sheet Backup'!I13</f>
        <v>3.92</v>
      </c>
      <c r="D4" s="94">
        <f>'CFR Fact Sheet Backup'!J13</f>
        <v>3.2800000000000002</v>
      </c>
      <c r="E4" s="94">
        <f>'CFR Fact Sheet Backup'!K13</f>
        <v>5.71</v>
      </c>
      <c r="F4" s="94">
        <f>'CFR Fact Sheet Backup'!L13</f>
        <v>3.3000000000000003</v>
      </c>
      <c r="G4">
        <v>3</v>
      </c>
    </row>
    <row r="5" spans="1:7">
      <c r="A5" t="str">
        <f>'CFR Fact Sheet Backup'!G14</f>
        <v>Class A w/ Sales Charge</v>
      </c>
      <c r="B5" s="94">
        <f>'CFR Fact Sheet Backup'!H14</f>
        <v>11.62</v>
      </c>
      <c r="C5" s="94">
        <f>'CFR Fact Sheet Backup'!I14</f>
        <v>2.15</v>
      </c>
      <c r="D5" s="94">
        <f>'CFR Fact Sheet Backup'!J14</f>
        <v>2.3800000000000003</v>
      </c>
      <c r="E5" s="94">
        <f>'CFR Fact Sheet Backup'!K14</f>
        <v>5.48</v>
      </c>
      <c r="F5" s="94">
        <f>'CFR Fact Sheet Backup'!L14</f>
        <v>3.47</v>
      </c>
      <c r="G5">
        <v>4</v>
      </c>
    </row>
    <row r="6" spans="1:7">
      <c r="A6" t="s">
        <v>110</v>
      </c>
      <c r="B6" s="94">
        <f>'CFR Fact Sheet Backup'!H15</f>
        <v>15.279777798388199</v>
      </c>
      <c r="C6" s="94">
        <f>'CFR Fact Sheet Backup'!I15</f>
        <v>4.5690960227645405</v>
      </c>
      <c r="D6" s="94">
        <f>'CFR Fact Sheet Backup'!J15</f>
        <v>4.0542608876970698</v>
      </c>
      <c r="E6" s="94">
        <f>'CFR Fact Sheet Backup'!K15</f>
        <v>5.0101402047056487</v>
      </c>
      <c r="F6" s="94">
        <f>'CFR Fact Sheet Backup'!L15</f>
        <v>3.7031710977210031</v>
      </c>
      <c r="G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EFE1-0480-4363-8C02-431B3ED94CD0}">
  <sheetPr>
    <tabColor rgb="FFFF0000"/>
  </sheetPr>
  <dimension ref="A1:C6"/>
  <sheetViews>
    <sheetView workbookViewId="0">
      <selection activeCell="A102" sqref="A102"/>
    </sheetView>
  </sheetViews>
  <sheetFormatPr defaultRowHeight="15"/>
  <cols>
    <col min="1" max="1" width="13.28515625" bestFit="1" customWidth="1"/>
  </cols>
  <sheetData>
    <row r="1" spans="1:3">
      <c r="A1" t="s">
        <v>107</v>
      </c>
      <c r="B1" t="s">
        <v>108</v>
      </c>
      <c r="C1" t="s">
        <v>106</v>
      </c>
    </row>
    <row r="2" spans="1:3">
      <c r="A2" t="str">
        <f>'CFR Portfolio'!C11</f>
        <v>Average Price</v>
      </c>
      <c r="B2" s="95">
        <f>'CFR Portfolio'!D11</f>
        <v>99.57</v>
      </c>
      <c r="C2">
        <v>1</v>
      </c>
    </row>
    <row r="3" spans="1:3">
      <c r="A3" t="str">
        <f>'CFR Portfolio'!C12</f>
        <v>Duration</v>
      </c>
      <c r="B3">
        <f>'CFR Portfolio'!D12</f>
        <v>0.34399999999999997</v>
      </c>
      <c r="C3">
        <v>2</v>
      </c>
    </row>
    <row r="4" spans="1:3">
      <c r="A4" t="str">
        <f>'CFR Portfolio'!C13</f>
        <v>Alpha</v>
      </c>
      <c r="B4" s="94">
        <f>'CFR Portfolio'!D13*100</f>
        <v>0.32319771050482171</v>
      </c>
      <c r="C4">
        <v>3</v>
      </c>
    </row>
    <row r="5" spans="1:3">
      <c r="A5" t="str">
        <f>'CFR Portfolio'!C14</f>
        <v>Beta</v>
      </c>
      <c r="B5" s="94">
        <f>'CFR Portfolio'!D14</f>
        <v>1.0890263144432231</v>
      </c>
      <c r="C5">
        <v>4</v>
      </c>
    </row>
    <row r="6" spans="1:3">
      <c r="A6" t="s">
        <v>143</v>
      </c>
      <c r="B6" s="94">
        <f>'CFR Portfolio'!D15</f>
        <v>0.83826826085681294</v>
      </c>
      <c r="C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937F-0C5C-47D5-9314-C36591E8CB50}">
  <sheetPr>
    <tabColor rgb="FFFF0000"/>
  </sheetPr>
  <dimension ref="A1:C6"/>
  <sheetViews>
    <sheetView workbookViewId="0">
      <selection activeCell="A102" sqref="A102"/>
    </sheetView>
  </sheetViews>
  <sheetFormatPr defaultRowHeight="15"/>
  <cols>
    <col min="1" max="1" width="40.85546875" bestFit="1" customWidth="1"/>
    <col min="2" max="2" width="9.140625" style="94"/>
  </cols>
  <sheetData>
    <row r="1" spans="1:3">
      <c r="A1" t="s">
        <v>107</v>
      </c>
      <c r="B1" s="94" t="s">
        <v>108</v>
      </c>
      <c r="C1" t="s">
        <v>106</v>
      </c>
    </row>
    <row r="2" spans="1:3">
      <c r="A2" t="str">
        <f>'CFR Portfolio'!C4</f>
        <v>Conservice Midco LLC Floating Rate Due 05/07/2027</v>
      </c>
      <c r="B2" s="94">
        <f>'CFR Portfolio'!D4*100</f>
        <v>1.4195365745327353</v>
      </c>
      <c r="C2">
        <v>1</v>
      </c>
    </row>
    <row r="3" spans="1:3">
      <c r="A3" t="str">
        <f>'CFR Portfolio'!C5</f>
        <v>Milano Acquisition Corporation Floating Rate Due 08/17/2027</v>
      </c>
      <c r="B3" s="94">
        <f>'CFR Portfolio'!D5*100</f>
        <v>1.3506116955476335</v>
      </c>
      <c r="C3">
        <v>2</v>
      </c>
    </row>
    <row r="4" spans="1:3">
      <c r="A4" t="str">
        <f>'CFR Portfolio'!C6</f>
        <v>Univision Communications Inc. Floating Rate Due 03/15/2024</v>
      </c>
      <c r="B4" s="94">
        <f>'CFR Portfolio'!D6*100</f>
        <v>1.2182394989377474</v>
      </c>
      <c r="C4">
        <v>3</v>
      </c>
    </row>
    <row r="5" spans="1:3">
      <c r="A5" t="str">
        <f>'CFR Portfolio'!C7</f>
        <v>WestJet Airlines Ltd. Floating Rate Due 10/08/2026</v>
      </c>
      <c r="B5" s="94">
        <f>'CFR Portfolio'!D7*100</f>
        <v>1.1592350570904915</v>
      </c>
      <c r="C5">
        <v>4</v>
      </c>
    </row>
    <row r="6" spans="1:3">
      <c r="A6" t="str">
        <f>'CFR Portfolio'!C8</f>
        <v>Delta 2 Lux Sarl Floating Rate Due 02/01/2024</v>
      </c>
      <c r="B6" s="94">
        <f>'CFR Portfolio'!D8*100</f>
        <v>1.1514117029170892</v>
      </c>
      <c r="C6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CFR Fact Sheet Backup</vt:lpstr>
      <vt:lpstr>CFR Portfolio</vt:lpstr>
      <vt:lpstr>CFR</vt:lpstr>
      <vt:lpstr>LSTA DATA</vt:lpstr>
      <vt:lpstr>CFR_EXPORT_GrowthOf10k</vt:lpstr>
      <vt:lpstr>CFR_EXPORT_InterestRatesTable</vt:lpstr>
      <vt:lpstr>CFR_EXPORT_PerformanceTable</vt:lpstr>
      <vt:lpstr>CFR_EXPORT_PortCharacteristics</vt:lpstr>
      <vt:lpstr>CFR_EXPORT_Top5BankLoans</vt:lpstr>
      <vt:lpstr>CFR_EXPORT_S&amp;PCreditRating</vt:lpstr>
      <vt:lpstr>CFR_EXPORT_CurrentIncomeTable</vt:lpstr>
      <vt:lpstr>CFR!Print_Titles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2021-04-30T21:57:08Z</dcterms:modified>
</cp:coreProperties>
</file>