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<sst xmlns="http://schemas.openxmlformats.org/spreadsheetml/2006/main" count="197" uniqueCount="76">
  <si>
    <r>
      <rPr>
        <rFont val="Calibri"/>
        <color theme="1"/>
        <sz val="11.0"/>
      </rPr>
      <t xml:space="preserve">❗ Find resources and instructions for how to use the Decoder </t>
    </r>
    <r>
      <rPr>
        <rFont val="Calibri"/>
        <color rgb="FF1155CC"/>
        <sz val="11.0"/>
        <u/>
      </rPr>
      <t>here</t>
    </r>
    <r>
      <rPr>
        <rFont val="Calibri"/>
        <color theme="1"/>
        <sz val="11.0"/>
      </rPr>
      <t>.</t>
    </r>
  </si>
  <si>
    <t>Annual Comprehensive Financial Reports | Aberdeen MD</t>
  </si>
  <si>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</si>
  <si>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</si>
  <si>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</si>
  <si>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</si>
  <si>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</si>
  <si>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</si>
  <si>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</si>
  <si>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</si>
  <si>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</si>
  <si>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</si>
  <si>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</si>
  <si>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</si>
  <si>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</si>
  <si>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</si>
  <si>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</si>
  <si>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</si>
  <si>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</si>
  <si>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</si>
  <si>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</si>
  <si>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Contributions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</si>
  <si>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</si>
  <si>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</si>
  <si>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</si>
  <si>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</si>
  <si>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</si>
  <si>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</si>
  <si>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</si>
  <si>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</si>
  <si>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</si>
  <si>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</si>
  <si>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</si>
  <si>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</si>
  <si>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</si>
  <si>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</si>
  <si>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</si>
  <si>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</si>
  <si>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</si>
  <si>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</si>
  <si>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</si>
  <si>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</si>
  <si>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</si>
  <si>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</si>
  <si>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</si>
  <si>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</si>
  <si>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</si>
  <si>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</si>
  <si>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</si>
  <si>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</si>
  <si>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</si>
  <si>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</si>
  <si>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</si>
  <si>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</si>
  <si>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</si>
  <si>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</si>
  <si>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</si>
  <si>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</si>
  <si>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</si>
  <si>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</si>
  <si>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</si>
  <si>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</si>
  <si>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</si>
  <si>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</si>
  <si>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</si>
  <si>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</si>
  <si>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</si>
  <si>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</si>
  <si>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</si>
  <si>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</si>
  <si>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</si>
  <si>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</si>
  <si>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 xml:space="preserve">  Operating Grants &amp; Conributions</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</si>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</sst>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2">
    <font>
      <sz val="11.0"/>
      <color theme="1"/>
      <name val="Calibri"/>
      <scheme val="minor"/>
    </font>
    <font>
      <i/>
      <color theme="1"/>
      <name val="Calibri"/>
      <scheme val="minor"/>
    </font>
    <font>
      <u/>
      <sz val="11.0"/>
      <color theme="1"/>
      <name val="Calibri"/>
    </font>
    <font>
      <u/>
      <sz val="11.0"/>
      <color rgb="FF0000FF"/>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4" numFmtId="0" xfId="0" applyAlignment="1" applyFill="1" applyFont="1">
      <alignment horizontal="left" readingOrder="0" shrinkToFit="0" vertical="center" wrapText="1"/>
    </xf>
    <xf borderId="0" fillId="2" fontId="4" numFmtId="0" xfId="0" applyAlignment="1" applyFont="1">
      <alignment horizontal="left" readingOrder="0" vertical="center"/>
    </xf>
    <xf borderId="0" fillId="0" fontId="4" numFmtId="0" xfId="0" applyAlignment="1" applyFont="1">
      <alignment horizontal="left" readingOrder="0" vertical="top"/>
    </xf>
    <xf borderId="0" fillId="3" fontId="5" numFmtId="0" xfId="0" applyAlignment="1" applyFill="1" applyFont="1">
      <alignment vertical="center"/>
    </xf>
    <xf borderId="0" fillId="3" fontId="6" numFmtId="0" xfId="0" applyAlignment="1" applyFont="1">
      <alignment readingOrder="0" vertical="center"/>
    </xf>
    <xf borderId="0" fillId="3" fontId="7" numFmtId="0" xfId="0" applyAlignment="1" applyFont="1">
      <alignment horizontal="center" vertical="center"/>
    </xf>
    <xf borderId="0" fillId="3" fontId="7"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readingOrder="0" vertical="center"/>
    </xf>
    <xf borderId="0" fillId="2" fontId="4" numFmtId="164" xfId="0" applyAlignment="1" applyFont="1" applyNumberFormat="1">
      <alignment vertical="center"/>
    </xf>
    <xf borderId="0" fillId="2" fontId="4" numFmtId="164" xfId="0" applyAlignment="1" applyFont="1" applyNumberFormat="1">
      <alignment readingOrder="0" vertical="center"/>
    </xf>
    <xf borderId="1" fillId="4" fontId="9" numFmtId="0" xfId="0" applyAlignment="1" applyBorder="1" applyFill="1" applyFont="1">
      <alignment vertical="center"/>
    </xf>
    <xf borderId="1" fillId="4" fontId="9" numFmtId="164" xfId="0" applyAlignment="1" applyBorder="1" applyFont="1" applyNumberFormat="1">
      <alignment vertical="center"/>
    </xf>
    <xf borderId="0" fillId="0" fontId="10" numFmtId="0" xfId="0" applyAlignment="1" applyFont="1">
      <alignment vertical="center"/>
    </xf>
    <xf borderId="1" fillId="4" fontId="9" numFmtId="0" xfId="0" applyAlignment="1" applyBorder="1" applyFont="1">
      <alignment readingOrder="0" vertical="center"/>
    </xf>
    <xf borderId="0" fillId="0" fontId="4" numFmtId="0" xfId="0" applyAlignment="1" applyFont="1">
      <alignment readingOrder="0" vertical="center"/>
    </xf>
    <xf borderId="0" fillId="5" fontId="11" numFmtId="0" xfId="0" applyAlignment="1" applyFill="1" applyFont="1">
      <alignment readingOrder="0" vertical="center"/>
    </xf>
    <xf borderId="0" fillId="5" fontId="10" numFmtId="0" xfId="0" applyAlignment="1" applyFont="1">
      <alignment vertical="center"/>
    </xf>
    <xf borderId="1" fillId="6" fontId="12" numFmtId="0" xfId="0" applyAlignment="1" applyBorder="1" applyFill="1" applyFont="1">
      <alignment vertical="center"/>
    </xf>
    <xf borderId="1" fillId="6" fontId="12" numFmtId="4" xfId="0" applyAlignment="1" applyBorder="1" applyFont="1" applyNumberFormat="1">
      <alignment vertical="center"/>
    </xf>
    <xf borderId="1" fillId="6" fontId="4" numFmtId="0" xfId="0" applyAlignment="1" applyBorder="1" applyFont="1">
      <alignment vertical="center"/>
    </xf>
    <xf borderId="0" fillId="0" fontId="12" numFmtId="0" xfId="0" applyFont="1"/>
    <xf borderId="0" fillId="5" fontId="13" numFmtId="0" xfId="0" applyAlignment="1" applyFont="1">
      <alignment readingOrder="0" vertical="center"/>
    </xf>
    <xf quotePrefix="1" borderId="0" fillId="7" fontId="10" numFmtId="0" xfId="0" applyAlignment="1" applyFill="1" applyFont="1">
      <alignment readingOrder="0"/>
    </xf>
    <xf borderId="0" fillId="7" fontId="10" numFmtId="0" xfId="0" applyAlignment="1" applyFont="1">
      <alignment readingOrder="0"/>
    </xf>
    <xf borderId="0" fillId="7" fontId="10" numFmtId="165" xfId="0" applyFont="1" applyNumberFormat="1"/>
    <xf borderId="0" fillId="7" fontId="10" numFmtId="0" xfId="0" applyFont="1"/>
    <xf borderId="0" fillId="3" fontId="14" numFmtId="0" xfId="0" applyAlignment="1" applyFont="1">
      <alignment readingOrder="0" vertical="center"/>
    </xf>
    <xf borderId="2" fillId="0" fontId="15" numFmtId="0" xfId="0" applyBorder="1" applyFont="1"/>
    <xf borderId="0" fillId="3" fontId="16" numFmtId="0" xfId="0" applyAlignment="1" applyFont="1">
      <alignment readingOrder="0"/>
    </xf>
    <xf borderId="0" fillId="8" fontId="8" numFmtId="0" xfId="0" applyFill="1" applyFont="1"/>
    <xf borderId="0" fillId="8" fontId="8" numFmtId="0" xfId="0" applyAlignment="1" applyFont="1">
      <alignment readingOrder="0" shrinkToFit="0" wrapText="1"/>
    </xf>
    <xf borderId="2" fillId="8" fontId="8" numFmtId="0" xfId="0" applyBorder="1" applyFont="1"/>
    <xf borderId="0" fillId="8" fontId="8" numFmtId="0" xfId="0" applyAlignment="1" applyFont="1">
      <alignment shrinkToFit="0" wrapText="1"/>
    </xf>
    <xf borderId="0" fillId="8" fontId="8" numFmtId="0" xfId="0" applyAlignment="1" applyFont="1">
      <alignment vertical="top"/>
    </xf>
    <xf borderId="0" fillId="8" fontId="8" numFmtId="0" xfId="0" applyAlignment="1" applyFont="1">
      <alignment readingOrder="0" shrinkToFit="0" vertical="top" wrapText="1"/>
    </xf>
    <xf borderId="2" fillId="8" fontId="8" numFmtId="0" xfId="0" applyAlignment="1" applyBorder="1" applyFont="1">
      <alignment vertical="top"/>
    </xf>
    <xf borderId="3" fillId="8" fontId="8" numFmtId="0" xfId="0" applyBorder="1" applyFont="1"/>
    <xf borderId="3" fillId="8" fontId="8" numFmtId="0" xfId="0" applyAlignment="1" applyBorder="1" applyFont="1">
      <alignment readingOrder="0" shrinkToFit="0" wrapText="1"/>
    </xf>
    <xf borderId="2" fillId="8" fontId="8" numFmtId="0" xfId="0" applyAlignment="1" applyBorder="1" applyFont="1">
      <alignment readingOrder="0" shrinkToFit="0" wrapText="1"/>
    </xf>
    <xf borderId="3" fillId="8" fontId="8" numFmtId="0" xfId="0" applyAlignment="1" applyBorder="1" applyFont="1">
      <alignment shrinkToFit="0" wrapText="1"/>
    </xf>
    <xf borderId="0" fillId="8" fontId="8" numFmtId="0" xfId="0" applyAlignment="1" applyFont="1">
      <alignment shrinkToFit="0" vertical="top" wrapText="1"/>
    </xf>
    <xf borderId="0" fillId="8" fontId="12" numFmtId="0" xfId="0" applyFont="1"/>
    <xf borderId="0" fillId="8" fontId="17" numFmtId="0" xfId="0" applyAlignment="1" applyFont="1">
      <alignment readingOrder="0" shrinkToFit="0" wrapText="1"/>
    </xf>
    <xf borderId="0" fillId="0" fontId="8" numFmtId="0" xfId="0" applyAlignment="1" applyFont="1">
      <alignment shrinkToFit="0" wrapText="1"/>
    </xf>
    <xf borderId="2" fillId="0" fontId="8" numFmtId="0" xfId="0" applyBorder="1" applyFont="1"/>
    <xf borderId="0" fillId="0" fontId="8" numFmtId="0" xfId="0" applyAlignment="1" applyFont="1">
      <alignment readingOrder="0" shrinkToFit="0" wrapText="1"/>
    </xf>
    <xf borderId="0" fillId="0" fontId="18" numFmtId="0" xfId="0" applyAlignment="1" applyFont="1">
      <alignment readingOrder="0" vertical="center"/>
    </xf>
    <xf borderId="0" fillId="0" fontId="19" numFmtId="0" xfId="0" applyAlignment="1" applyFont="1">
      <alignment horizontal="center" readingOrder="0" vertical="center"/>
    </xf>
    <xf borderId="0" fillId="0" fontId="20" numFmtId="0" xfId="0" applyAlignment="1" applyFont="1">
      <alignment readingOrder="0" vertical="center"/>
    </xf>
    <xf borderId="0" fillId="0" fontId="8" numFmtId="0" xfId="0" applyAlignment="1" applyFont="1">
      <alignment readingOrder="0" vertical="center"/>
    </xf>
    <xf borderId="0" fillId="4" fontId="10" numFmtId="0" xfId="0" applyAlignment="1" applyFont="1">
      <alignment vertical="center"/>
    </xf>
    <xf borderId="0" fillId="5" fontId="21" numFmtId="0" xfId="0" applyAlignment="1" applyFont="1">
      <alignment vertical="center"/>
    </xf>
    <xf borderId="1" fillId="6" fontId="12" numFmtId="164" xfId="0" applyAlignment="1" applyBorder="1" applyFont="1" applyNumberFormat="1">
      <alignment vertical="center"/>
    </xf>
    <xf borderId="0" fillId="6" fontId="8" numFmtId="0" xfId="0" applyAlignment="1" applyFont="1">
      <alignment vertical="center"/>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575715732"/>
        <c:axId val="1614957000"/>
      </c:lineChart>
      <c:catAx>
        <c:axId val="575715732"/>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1614957000"/>
      </c:catAx>
      <c:valAx>
        <c:axId val="161495700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575715732"/>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1207520479"/>
        <c:axId val="1897219610"/>
      </c:lineChart>
      <c:catAx>
        <c:axId val="120752047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897219610"/>
      </c:catAx>
      <c:valAx>
        <c:axId val="189721961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207520479"/>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702977123"/>
        <c:axId val="953711790"/>
      </c:lineChart>
      <c:catAx>
        <c:axId val="70297712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53711790"/>
      </c:catAx>
      <c:valAx>
        <c:axId val="95371179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702977123"/>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43164873"/>
        <c:axId val="1316890294"/>
      </c:lineChart>
      <c:catAx>
        <c:axId val="14316487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16890294"/>
      </c:catAx>
      <c:valAx>
        <c:axId val="131689029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43164873"/>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1436716570"/>
        <c:axId val="1313451496"/>
      </c:lineChart>
      <c:catAx>
        <c:axId val="143671657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13451496"/>
      </c:catAx>
      <c:valAx>
        <c:axId val="131345149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436716570"/>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554460107"/>
        <c:axId val="1958794961"/>
      </c:lineChart>
      <c:catAx>
        <c:axId val="55446010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958794961"/>
      </c:catAx>
      <c:valAx>
        <c:axId val="195879496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554460107"/>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66490121"/>
        <c:axId val="191017610"/>
      </c:lineChart>
      <c:catAx>
        <c:axId val="6649012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91017610"/>
      </c:catAx>
      <c:valAx>
        <c:axId val="19101761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66490121"/>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2.png"/><Relationship Id="rId9" Type="http://schemas.openxmlformats.org/officeDocument/2006/relationships/image" Target="../media/image4.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hyperlink" Target="https://www.aberdeenmd.gov/finance/pages/annual-comprehensive-financial-report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1.0417E7</v>
      </c>
      <c r="F6" s="14">
        <v>1.0329E7</v>
      </c>
      <c r="G6" s="14">
        <v>1.0857E7</v>
      </c>
      <c r="H6" s="14">
        <v>1.705E7</v>
      </c>
      <c r="I6" s="14">
        <v>2.0529E7</v>
      </c>
      <c r="J6" s="14">
        <v>1.9913E7</v>
      </c>
      <c r="K6" s="14">
        <v>1.9836E7</v>
      </c>
      <c r="L6" s="14">
        <v>2.0354E7</v>
      </c>
      <c r="M6" s="14">
        <v>2.3297E7</v>
      </c>
      <c r="N6" s="14">
        <v>2.3402E7</v>
      </c>
      <c r="O6" s="14">
        <v>2.4236E7</v>
      </c>
      <c r="P6" s="14">
        <v>2.2097E7</v>
      </c>
      <c r="Q6" s="14">
        <v>2.8211E7</v>
      </c>
      <c r="R6" s="14">
        <v>4.643E7</v>
      </c>
      <c r="S6" s="14">
        <v>5.3176E7</v>
      </c>
      <c r="T6" s="14">
        <v>6.0562E7</v>
      </c>
      <c r="U6" s="11"/>
      <c r="V6" s="11"/>
      <c r="W6" s="11"/>
      <c r="X6" s="11"/>
      <c r="Y6" s="11"/>
    </row>
    <row r="7" ht="22.5" customHeight="1">
      <c r="A7" s="11" t="s">
        <v>11</v>
      </c>
      <c r="B7" s="12" t="s">
        <v>8</v>
      </c>
      <c r="C7" s="12" t="s">
        <v>9</v>
      </c>
      <c r="D7" s="12" t="s">
        <v>11</v>
      </c>
      <c r="E7" s="14">
        <v>4.9088E7</v>
      </c>
      <c r="F7" s="14">
        <v>5.1724E7</v>
      </c>
      <c r="G7" s="14">
        <v>6.2512E7</v>
      </c>
      <c r="H7" s="14">
        <v>7.263E7</v>
      </c>
      <c r="I7" s="14">
        <v>7.6135E7</v>
      </c>
      <c r="J7" s="14">
        <v>7.981E7</v>
      </c>
      <c r="K7" s="14">
        <v>8.2333E7</v>
      </c>
      <c r="L7" s="14">
        <v>8.2399E7</v>
      </c>
      <c r="M7" s="14">
        <v>8.3244E7</v>
      </c>
      <c r="N7" s="14">
        <v>8.3193E7</v>
      </c>
      <c r="O7" s="14">
        <v>8.3734E7</v>
      </c>
      <c r="P7" s="14">
        <v>8.6618E7</v>
      </c>
      <c r="Q7" s="14">
        <v>8.7035E7</v>
      </c>
      <c r="R7" s="14">
        <v>8.7844E7</v>
      </c>
      <c r="S7" s="14">
        <v>9.1009E7</v>
      </c>
      <c r="T7" s="14">
        <v>9.4662E7</v>
      </c>
      <c r="U7" s="11"/>
      <c r="V7" s="11"/>
      <c r="W7" s="11"/>
      <c r="X7" s="11"/>
      <c r="Y7" s="11"/>
    </row>
    <row r="8" ht="22.5" customHeight="1">
      <c r="A8" s="15" t="s">
        <v>12</v>
      </c>
      <c r="B8" s="15"/>
      <c r="C8" s="15"/>
      <c r="D8" s="15"/>
      <c r="E8" s="16">
        <f t="shared" ref="E8:T8" si="1">E6+E7</f>
        <v>59505000</v>
      </c>
      <c r="F8" s="16">
        <f t="shared" si="1"/>
        <v>62053000</v>
      </c>
      <c r="G8" s="16">
        <f t="shared" si="1"/>
        <v>73369000</v>
      </c>
      <c r="H8" s="16">
        <f t="shared" si="1"/>
        <v>89680000</v>
      </c>
      <c r="I8" s="16">
        <f t="shared" si="1"/>
        <v>96664000</v>
      </c>
      <c r="J8" s="16">
        <f t="shared" si="1"/>
        <v>99723000</v>
      </c>
      <c r="K8" s="16">
        <f t="shared" si="1"/>
        <v>102169000</v>
      </c>
      <c r="L8" s="16">
        <f t="shared" si="1"/>
        <v>102753000</v>
      </c>
      <c r="M8" s="16">
        <f t="shared" si="1"/>
        <v>106541000</v>
      </c>
      <c r="N8" s="16">
        <f t="shared" si="1"/>
        <v>106595000</v>
      </c>
      <c r="O8" s="16">
        <f t="shared" si="1"/>
        <v>107970000</v>
      </c>
      <c r="P8" s="16">
        <f t="shared" si="1"/>
        <v>108715000</v>
      </c>
      <c r="Q8" s="16">
        <f t="shared" si="1"/>
        <v>115246000</v>
      </c>
      <c r="R8" s="16">
        <f t="shared" si="1"/>
        <v>134274000</v>
      </c>
      <c r="S8" s="16">
        <f t="shared" si="1"/>
        <v>144185000</v>
      </c>
      <c r="T8" s="16">
        <f t="shared" si="1"/>
        <v>155224000</v>
      </c>
      <c r="U8" s="17"/>
      <c r="V8" s="17"/>
      <c r="W8" s="17"/>
      <c r="X8" s="17"/>
      <c r="Y8" s="17"/>
    </row>
    <row r="9" ht="22.5" customHeight="1">
      <c r="A9" s="11" t="s">
        <v>13</v>
      </c>
      <c r="B9" s="12" t="s">
        <v>8</v>
      </c>
      <c r="C9" s="12" t="s">
        <v>9</v>
      </c>
      <c r="D9" s="12" t="s">
        <v>13</v>
      </c>
      <c r="E9" s="14">
        <v>0.0</v>
      </c>
      <c r="F9" s="14">
        <v>0.0</v>
      </c>
      <c r="G9" s="14">
        <v>0.0</v>
      </c>
      <c r="H9" s="14">
        <v>0.0</v>
      </c>
      <c r="I9" s="14">
        <v>0.0</v>
      </c>
      <c r="J9" s="14">
        <v>0.0</v>
      </c>
      <c r="K9" s="14">
        <v>496000.0</v>
      </c>
      <c r="L9" s="14">
        <v>795000.0</v>
      </c>
      <c r="M9" s="14">
        <v>2133000.0</v>
      </c>
      <c r="N9" s="14">
        <v>1645000.0</v>
      </c>
      <c r="O9" s="14">
        <v>3065000.0</v>
      </c>
      <c r="P9" s="14">
        <v>2995000.0</v>
      </c>
      <c r="Q9" s="14">
        <v>2649000.0</v>
      </c>
      <c r="R9" s="14">
        <v>2174000.0</v>
      </c>
      <c r="S9" s="14">
        <v>3348000.0</v>
      </c>
      <c r="T9" s="14">
        <v>2932000.0</v>
      </c>
      <c r="U9" s="11"/>
      <c r="V9" s="11"/>
      <c r="W9" s="11"/>
      <c r="X9" s="11"/>
      <c r="Y9" s="11"/>
    </row>
    <row r="10" ht="22.5" customHeight="1">
      <c r="A10" s="11" t="s">
        <v>14</v>
      </c>
      <c r="B10" s="12" t="s">
        <v>8</v>
      </c>
      <c r="C10" s="12" t="s">
        <v>9</v>
      </c>
      <c r="D10" s="12" t="s">
        <v>15</v>
      </c>
      <c r="E10" s="14">
        <v>2.1342E7</v>
      </c>
      <c r="F10" s="14">
        <v>2.2508E7</v>
      </c>
      <c r="G10" s="14">
        <v>2.5983E7</v>
      </c>
      <c r="H10" s="14">
        <v>3.074E7</v>
      </c>
      <c r="I10" s="14">
        <v>3.2018E7</v>
      </c>
      <c r="J10" s="14">
        <v>3.0604E7</v>
      </c>
      <c r="K10" s="14">
        <v>2.943E7</v>
      </c>
      <c r="L10" s="14">
        <v>2.7737E7</v>
      </c>
      <c r="M10" s="14">
        <v>2.8362E7</v>
      </c>
      <c r="N10" s="14">
        <v>2.5889E7</v>
      </c>
      <c r="O10" s="14">
        <v>2.4577E7</v>
      </c>
      <c r="P10" s="14">
        <v>2.1121E7</v>
      </c>
      <c r="Q10" s="14">
        <v>1.7709E7</v>
      </c>
      <c r="R10" s="14">
        <v>1.9037E7</v>
      </c>
      <c r="S10" s="14">
        <v>2.3699E7</v>
      </c>
      <c r="T10" s="14">
        <v>1.8656E7</v>
      </c>
      <c r="U10" s="11"/>
      <c r="V10" s="11"/>
      <c r="W10" s="11"/>
      <c r="X10" s="11"/>
      <c r="Y10" s="11"/>
    </row>
    <row r="11" ht="22.5" customHeight="1">
      <c r="A11" s="11" t="s">
        <v>16</v>
      </c>
      <c r="B11" s="12" t="s">
        <v>8</v>
      </c>
      <c r="C11" s="12" t="s">
        <v>9</v>
      </c>
      <c r="D11" s="12" t="s">
        <v>16</v>
      </c>
      <c r="E11" s="14">
        <v>0.0</v>
      </c>
      <c r="F11" s="14">
        <v>0.0</v>
      </c>
      <c r="G11" s="14">
        <v>0.0</v>
      </c>
      <c r="H11" s="14">
        <v>0.0</v>
      </c>
      <c r="I11" s="14">
        <v>0.0</v>
      </c>
      <c r="J11" s="14">
        <v>312321.0</v>
      </c>
      <c r="K11" s="14">
        <v>598000.0</v>
      </c>
      <c r="L11" s="14">
        <v>198000.0</v>
      </c>
      <c r="M11" s="14">
        <v>122000.0</v>
      </c>
      <c r="N11" s="14">
        <v>515000.0</v>
      </c>
      <c r="O11" s="14">
        <v>679000.0</v>
      </c>
      <c r="P11" s="14">
        <v>1669000.0</v>
      </c>
      <c r="Q11" s="14">
        <v>1771000.0</v>
      </c>
      <c r="R11" s="14">
        <v>6416000.0</v>
      </c>
      <c r="S11" s="14">
        <v>4985000.0</v>
      </c>
      <c r="T11" s="14">
        <v>5477000.0</v>
      </c>
      <c r="U11" s="11"/>
      <c r="V11" s="11"/>
      <c r="W11" s="11"/>
      <c r="X11" s="11"/>
      <c r="Y11" s="11"/>
    </row>
    <row r="12" ht="22.5" customHeight="1">
      <c r="A12" s="15" t="s">
        <v>17</v>
      </c>
      <c r="B12" s="15"/>
      <c r="C12" s="15"/>
      <c r="D12" s="15"/>
      <c r="E12" s="16">
        <f t="shared" ref="E12:T12" si="2">E10+E11</f>
        <v>21342000</v>
      </c>
      <c r="F12" s="16">
        <f t="shared" si="2"/>
        <v>22508000</v>
      </c>
      <c r="G12" s="16">
        <f t="shared" si="2"/>
        <v>25983000</v>
      </c>
      <c r="H12" s="16">
        <f t="shared" si="2"/>
        <v>30740000</v>
      </c>
      <c r="I12" s="16">
        <f t="shared" si="2"/>
        <v>32018000</v>
      </c>
      <c r="J12" s="16">
        <f t="shared" si="2"/>
        <v>30916321</v>
      </c>
      <c r="K12" s="16">
        <f t="shared" si="2"/>
        <v>30028000</v>
      </c>
      <c r="L12" s="16">
        <f t="shared" si="2"/>
        <v>27935000</v>
      </c>
      <c r="M12" s="16">
        <f t="shared" si="2"/>
        <v>28484000</v>
      </c>
      <c r="N12" s="16">
        <f t="shared" si="2"/>
        <v>26404000</v>
      </c>
      <c r="O12" s="16">
        <f t="shared" si="2"/>
        <v>25256000</v>
      </c>
      <c r="P12" s="16">
        <f t="shared" si="2"/>
        <v>22790000</v>
      </c>
      <c r="Q12" s="16">
        <f t="shared" si="2"/>
        <v>19480000</v>
      </c>
      <c r="R12" s="16">
        <f t="shared" si="2"/>
        <v>25453000</v>
      </c>
      <c r="S12" s="16">
        <f t="shared" si="2"/>
        <v>28684000</v>
      </c>
      <c r="T12" s="16">
        <f t="shared" si="2"/>
        <v>24133000</v>
      </c>
      <c r="U12" s="17"/>
      <c r="V12" s="17"/>
      <c r="W12" s="17"/>
      <c r="X12" s="17"/>
      <c r="Y12" s="17"/>
    </row>
    <row r="13" ht="22.5" customHeight="1">
      <c r="A13" s="15" t="s">
        <v>9</v>
      </c>
      <c r="B13" s="15"/>
      <c r="C13" s="15"/>
      <c r="D13" s="15"/>
      <c r="E13" s="16">
        <f t="shared" ref="E13:T13" si="3">E8+E9-E12</f>
        <v>38163000</v>
      </c>
      <c r="F13" s="16">
        <f t="shared" si="3"/>
        <v>39545000</v>
      </c>
      <c r="G13" s="16">
        <f t="shared" si="3"/>
        <v>47386000</v>
      </c>
      <c r="H13" s="16">
        <f t="shared" si="3"/>
        <v>58940000</v>
      </c>
      <c r="I13" s="16">
        <f t="shared" si="3"/>
        <v>64646000</v>
      </c>
      <c r="J13" s="16">
        <f t="shared" si="3"/>
        <v>68806679</v>
      </c>
      <c r="K13" s="16">
        <f t="shared" si="3"/>
        <v>72637000</v>
      </c>
      <c r="L13" s="16">
        <f t="shared" si="3"/>
        <v>75613000</v>
      </c>
      <c r="M13" s="16">
        <f t="shared" si="3"/>
        <v>80190000</v>
      </c>
      <c r="N13" s="16">
        <f t="shared" si="3"/>
        <v>81836000</v>
      </c>
      <c r="O13" s="16">
        <f t="shared" si="3"/>
        <v>85779000</v>
      </c>
      <c r="P13" s="16">
        <f t="shared" si="3"/>
        <v>88920000</v>
      </c>
      <c r="Q13" s="16">
        <f t="shared" si="3"/>
        <v>98415000</v>
      </c>
      <c r="R13" s="16">
        <f t="shared" si="3"/>
        <v>110995000</v>
      </c>
      <c r="S13" s="16">
        <f t="shared" si="3"/>
        <v>118849000</v>
      </c>
      <c r="T13" s="16">
        <f t="shared" si="3"/>
        <v>134023000</v>
      </c>
      <c r="U13" s="17"/>
      <c r="V13" s="17"/>
      <c r="W13" s="17"/>
      <c r="X13" s="17"/>
      <c r="Y13" s="17"/>
    </row>
    <row r="14" ht="22.5" customHeight="1">
      <c r="A14" s="11" t="s">
        <v>18</v>
      </c>
      <c r="B14" s="12" t="s">
        <v>8</v>
      </c>
      <c r="C14" s="12" t="s">
        <v>19</v>
      </c>
      <c r="D14" s="12" t="s">
        <v>20</v>
      </c>
      <c r="E14" s="14">
        <v>1.9954E7</v>
      </c>
      <c r="F14" s="14">
        <v>2.0352E7</v>
      </c>
      <c r="G14" s="14">
        <v>2.6857E7</v>
      </c>
      <c r="H14" s="14">
        <v>3.0783E7</v>
      </c>
      <c r="I14" s="14">
        <v>2.5427E7</v>
      </c>
      <c r="J14" s="14">
        <v>2.5634E7</v>
      </c>
      <c r="K14" s="14">
        <v>2.5737E7</v>
      </c>
      <c r="L14" s="14">
        <v>2.4781E7</v>
      </c>
      <c r="M14" s="14">
        <v>2.7776E7</v>
      </c>
      <c r="N14" s="14">
        <v>2.5791E7</v>
      </c>
      <c r="O14" s="14">
        <v>2.7632E7</v>
      </c>
      <c r="P14" s="14">
        <v>2.8149E7</v>
      </c>
      <c r="Q14" s="14">
        <v>3.4662E7</v>
      </c>
      <c r="R14" s="14">
        <v>3.8192E7</v>
      </c>
      <c r="S14" s="14">
        <v>3.4891E7</v>
      </c>
      <c r="T14" s="14">
        <v>4.5028E7</v>
      </c>
      <c r="U14" s="11"/>
      <c r="V14" s="11"/>
      <c r="W14" s="11"/>
      <c r="X14" s="11"/>
      <c r="Y14" s="11"/>
    </row>
    <row r="15" ht="22.5" customHeight="1">
      <c r="A15" s="12" t="s">
        <v>21</v>
      </c>
      <c r="B15" s="12" t="s">
        <v>8</v>
      </c>
      <c r="C15" s="12" t="s">
        <v>19</v>
      </c>
      <c r="D15" s="12" t="s">
        <v>22</v>
      </c>
      <c r="E15" s="14">
        <v>1928000.0</v>
      </c>
      <c r="F15" s="14">
        <v>1176000.0</v>
      </c>
      <c r="G15" s="14">
        <v>1237000.0</v>
      </c>
      <c r="H15" s="14">
        <v>3971000.0</v>
      </c>
      <c r="I15" s="14">
        <v>1510000.0</v>
      </c>
      <c r="J15" s="14">
        <v>2107000.0</v>
      </c>
      <c r="K15" s="14">
        <v>1982000.0</v>
      </c>
      <c r="L15" s="14">
        <v>2775000.0</v>
      </c>
      <c r="M15" s="14">
        <v>2870000.0</v>
      </c>
      <c r="N15" s="14">
        <v>2315000.0</v>
      </c>
      <c r="O15" s="14">
        <v>2611000.0</v>
      </c>
      <c r="P15" s="14">
        <v>2713000.0</v>
      </c>
      <c r="Q15" s="14">
        <v>2835000.0</v>
      </c>
      <c r="R15" s="14">
        <v>3399000.0</v>
      </c>
      <c r="S15" s="14">
        <v>3507000.0</v>
      </c>
      <c r="T15" s="14">
        <v>3880000.0</v>
      </c>
      <c r="U15" s="11"/>
      <c r="V15" s="11"/>
      <c r="W15" s="11"/>
      <c r="X15" s="11"/>
      <c r="Y15" s="11"/>
    </row>
    <row r="16" ht="22.5" customHeight="1">
      <c r="A16" s="12" t="s">
        <v>23</v>
      </c>
      <c r="B16" s="12" t="s">
        <v>8</v>
      </c>
      <c r="C16" s="12" t="s">
        <v>19</v>
      </c>
      <c r="D16" s="12" t="s">
        <v>24</v>
      </c>
      <c r="E16" s="14">
        <v>1317000.0</v>
      </c>
      <c r="F16" s="14">
        <v>1543000.0</v>
      </c>
      <c r="G16" s="14">
        <v>5356000.0</v>
      </c>
      <c r="H16" s="14">
        <v>6972000.0</v>
      </c>
      <c r="I16" s="14">
        <v>3277000.0</v>
      </c>
      <c r="J16" s="14">
        <v>2144000.0</v>
      </c>
      <c r="K16" s="14">
        <v>1199000.0</v>
      </c>
      <c r="L16" s="14">
        <v>942000.0</v>
      </c>
      <c r="M16" s="14">
        <v>1278000.0</v>
      </c>
      <c r="N16" s="14">
        <v>1621000.0</v>
      </c>
      <c r="O16" s="14">
        <v>1149000.0</v>
      </c>
      <c r="P16" s="14">
        <v>1394000.0</v>
      </c>
      <c r="Q16" s="14">
        <v>2690000.0</v>
      </c>
      <c r="R16" s="14">
        <v>4162000.0</v>
      </c>
      <c r="S16" s="14">
        <v>4908000.0</v>
      </c>
      <c r="T16" s="14">
        <v>5409000.0</v>
      </c>
      <c r="U16" s="11"/>
      <c r="V16" s="11"/>
      <c r="W16" s="11"/>
      <c r="X16" s="11"/>
      <c r="Y16" s="11"/>
    </row>
    <row r="17" ht="22.5" customHeight="1">
      <c r="A17" s="18" t="s">
        <v>25</v>
      </c>
      <c r="B17" s="15"/>
      <c r="C17" s="15"/>
      <c r="D17" s="15"/>
      <c r="E17" s="16">
        <f t="shared" ref="E17:T17" si="4">E15+E16</f>
        <v>3245000</v>
      </c>
      <c r="F17" s="16">
        <f t="shared" si="4"/>
        <v>2719000</v>
      </c>
      <c r="G17" s="16">
        <f t="shared" si="4"/>
        <v>6593000</v>
      </c>
      <c r="H17" s="16">
        <f t="shared" si="4"/>
        <v>10943000</v>
      </c>
      <c r="I17" s="16">
        <f t="shared" si="4"/>
        <v>4787000</v>
      </c>
      <c r="J17" s="16">
        <f t="shared" si="4"/>
        <v>4251000</v>
      </c>
      <c r="K17" s="16">
        <f t="shared" si="4"/>
        <v>3181000</v>
      </c>
      <c r="L17" s="16">
        <f t="shared" si="4"/>
        <v>3717000</v>
      </c>
      <c r="M17" s="16">
        <f t="shared" si="4"/>
        <v>4148000</v>
      </c>
      <c r="N17" s="16">
        <f t="shared" si="4"/>
        <v>3936000</v>
      </c>
      <c r="O17" s="16">
        <f t="shared" si="4"/>
        <v>3760000</v>
      </c>
      <c r="P17" s="16">
        <f t="shared" si="4"/>
        <v>4107000</v>
      </c>
      <c r="Q17" s="16">
        <f t="shared" si="4"/>
        <v>5525000</v>
      </c>
      <c r="R17" s="16">
        <f t="shared" si="4"/>
        <v>7561000</v>
      </c>
      <c r="S17" s="16">
        <f t="shared" si="4"/>
        <v>8415000</v>
      </c>
      <c r="T17" s="16">
        <f t="shared" si="4"/>
        <v>9289000</v>
      </c>
      <c r="U17" s="17"/>
      <c r="V17" s="17"/>
      <c r="W17" s="17"/>
      <c r="X17" s="17"/>
      <c r="Y17" s="17"/>
    </row>
    <row r="18" ht="22.5" customHeight="1">
      <c r="A18" s="11" t="s">
        <v>26</v>
      </c>
      <c r="B18" s="12" t="s">
        <v>8</v>
      </c>
      <c r="C18" s="12" t="s">
        <v>19</v>
      </c>
      <c r="D18" s="12" t="s">
        <v>27</v>
      </c>
      <c r="E18" s="14">
        <v>341000.0</v>
      </c>
      <c r="F18" s="14">
        <v>324000.0</v>
      </c>
      <c r="G18" s="14">
        <v>301000.0</v>
      </c>
      <c r="H18" s="14">
        <v>255000.0</v>
      </c>
      <c r="I18" s="14">
        <v>140000.0</v>
      </c>
      <c r="J18" s="14">
        <v>132000.0</v>
      </c>
      <c r="K18" s="14">
        <v>123875.0</v>
      </c>
      <c r="L18" s="14">
        <v>142235.0</v>
      </c>
      <c r="M18" s="14">
        <v>92562.0</v>
      </c>
      <c r="N18" s="14">
        <v>100073.0</v>
      </c>
      <c r="O18" s="14">
        <v>129355.0</v>
      </c>
      <c r="P18" s="14">
        <v>115206.0</v>
      </c>
      <c r="Q18" s="14">
        <v>95817.0</v>
      </c>
      <c r="R18" s="14">
        <v>71788.0</v>
      </c>
      <c r="S18" s="14">
        <v>52674.0</v>
      </c>
      <c r="T18" s="14">
        <v>60060.0</v>
      </c>
      <c r="U18" s="11"/>
      <c r="V18" s="11"/>
      <c r="W18" s="11"/>
      <c r="X18" s="11"/>
      <c r="Y18" s="11"/>
    </row>
    <row r="19" ht="22.5" customHeight="1">
      <c r="A19" s="11" t="s">
        <v>28</v>
      </c>
      <c r="B19" s="12" t="s">
        <v>8</v>
      </c>
      <c r="C19" s="12" t="s">
        <v>29</v>
      </c>
      <c r="D19" s="12" t="s">
        <v>30</v>
      </c>
      <c r="E19" s="14">
        <v>4.9088E7</v>
      </c>
      <c r="F19" s="14">
        <v>5.1724E7</v>
      </c>
      <c r="G19" s="14">
        <v>6.2512E7</v>
      </c>
      <c r="H19" s="14">
        <v>7.263E7</v>
      </c>
      <c r="I19" s="14">
        <v>7.6135E7</v>
      </c>
      <c r="J19" s="14">
        <v>7.981E7</v>
      </c>
      <c r="K19" s="14">
        <v>8.2333E7</v>
      </c>
      <c r="L19" s="14">
        <v>8.2399E7</v>
      </c>
      <c r="M19" s="14">
        <v>8.3244E7</v>
      </c>
      <c r="N19" s="14">
        <v>8.3193E7</v>
      </c>
      <c r="O19" s="14">
        <v>8.3734E7</v>
      </c>
      <c r="P19" s="14">
        <v>8.6618E7</v>
      </c>
      <c r="Q19" s="14">
        <v>8.7035E7</v>
      </c>
      <c r="R19" s="14">
        <v>8.7844E7</v>
      </c>
      <c r="S19" s="14">
        <v>9.1009E7</v>
      </c>
      <c r="T19" s="14">
        <v>9.4662E7</v>
      </c>
      <c r="U19" s="11"/>
      <c r="V19" s="11"/>
      <c r="W19" s="11"/>
      <c r="X19" s="11"/>
      <c r="Y19" s="11"/>
    </row>
    <row r="20" ht="22.5" customHeight="1">
      <c r="A20" s="12" t="s">
        <v>31</v>
      </c>
      <c r="B20" s="12" t="s">
        <v>32</v>
      </c>
      <c r="C20" s="12" t="s">
        <v>33</v>
      </c>
      <c r="D20" s="12" t="s">
        <v>34</v>
      </c>
      <c r="E20" s="14">
        <v>4492006.0</v>
      </c>
      <c r="F20" s="14">
        <v>4504986.0</v>
      </c>
      <c r="G20" s="14">
        <v>4590953.0</v>
      </c>
      <c r="H20" s="14">
        <v>4471113.0</v>
      </c>
      <c r="I20" s="14">
        <v>4646852.0</v>
      </c>
      <c r="J20" s="14">
        <v>4950224.0</v>
      </c>
      <c r="K20" s="14">
        <v>5513058.0</v>
      </c>
      <c r="L20" s="14">
        <v>5715088.0</v>
      </c>
      <c r="M20" s="14">
        <v>5834464.0</v>
      </c>
      <c r="N20" s="14">
        <v>5534572.0</v>
      </c>
      <c r="O20" s="14">
        <v>5651968.0</v>
      </c>
      <c r="P20" s="14">
        <v>6685801.0</v>
      </c>
      <c r="Q20" s="14">
        <v>6773979.0</v>
      </c>
      <c r="R20" s="14">
        <v>7536932.0</v>
      </c>
      <c r="S20" s="14">
        <v>7122144.0</v>
      </c>
      <c r="T20" s="14">
        <v>6754164.0</v>
      </c>
      <c r="U20" s="11"/>
      <c r="V20" s="11"/>
      <c r="W20" s="11"/>
      <c r="X20" s="11"/>
      <c r="Y20" s="11"/>
    </row>
    <row r="21" ht="22.5" customHeight="1">
      <c r="A21" s="12" t="s">
        <v>35</v>
      </c>
      <c r="B21" s="12" t="s">
        <v>32</v>
      </c>
      <c r="C21" s="12" t="s">
        <v>33</v>
      </c>
      <c r="D21" s="12" t="s">
        <v>36</v>
      </c>
      <c r="E21" s="14">
        <v>2.9641446E7</v>
      </c>
      <c r="F21" s="14">
        <v>3.0810296E7</v>
      </c>
      <c r="G21" s="14">
        <v>3.0842425E7</v>
      </c>
      <c r="H21" s="14">
        <v>3.2022609E7</v>
      </c>
      <c r="I21" s="14">
        <v>3.2413061E7</v>
      </c>
      <c r="J21" s="14">
        <v>3.519408E7</v>
      </c>
      <c r="K21" s="14">
        <v>3.8987313E7</v>
      </c>
      <c r="L21" s="14">
        <v>4.0388726E7</v>
      </c>
      <c r="M21" s="14">
        <v>4.1819931E7</v>
      </c>
      <c r="N21" s="14">
        <v>4.3441332E7</v>
      </c>
      <c r="O21" s="14">
        <v>4.5156963E7</v>
      </c>
      <c r="P21" s="14">
        <v>4.8463842E7</v>
      </c>
      <c r="Q21" s="14">
        <v>4.9487862E7</v>
      </c>
      <c r="R21" s="14">
        <v>5.0576997E7</v>
      </c>
      <c r="S21" s="14">
        <v>5.4396219E7</v>
      </c>
      <c r="T21" s="14">
        <v>5.6765751E7</v>
      </c>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3"/>
      <c r="Q22" s="13"/>
      <c r="R22" s="13"/>
      <c r="S22" s="13"/>
      <c r="T22" s="13"/>
      <c r="U22" s="11"/>
      <c r="V22" s="11"/>
      <c r="W22" s="11"/>
      <c r="X22" s="11"/>
      <c r="Y22" s="11"/>
    </row>
    <row r="23" ht="22.5" customHeight="1">
      <c r="A23" s="12" t="s">
        <v>38</v>
      </c>
      <c r="B23" s="12" t="s">
        <v>32</v>
      </c>
      <c r="C23" s="12" t="s">
        <v>39</v>
      </c>
      <c r="D23" s="12" t="s">
        <v>34</v>
      </c>
      <c r="E23" s="14">
        <v>3109995.0</v>
      </c>
      <c r="F23" s="14">
        <v>4884397.0</v>
      </c>
      <c r="G23" s="14">
        <v>1.1299963E7</v>
      </c>
      <c r="H23" s="14">
        <v>2.0588379E7</v>
      </c>
      <c r="I23" s="14">
        <v>2.5360572E7</v>
      </c>
      <c r="J23" s="14">
        <v>1985579.0</v>
      </c>
      <c r="K23" s="14">
        <v>2441716.0</v>
      </c>
      <c r="L23" s="14">
        <v>2135461.0</v>
      </c>
      <c r="M23" s="14">
        <v>2230802.0</v>
      </c>
      <c r="N23" s="14">
        <v>2302594.0</v>
      </c>
      <c r="O23" s="14">
        <v>2342975.0</v>
      </c>
      <c r="P23" s="14">
        <v>3177556.0</v>
      </c>
      <c r="Q23" s="14">
        <v>2885081.0</v>
      </c>
      <c r="R23" s="14">
        <v>4768080.0</v>
      </c>
      <c r="S23" s="14">
        <v>6805237.0</v>
      </c>
      <c r="T23" s="14">
        <v>6089477.0</v>
      </c>
      <c r="U23" s="11"/>
      <c r="V23" s="11"/>
      <c r="W23" s="11"/>
      <c r="X23" s="11"/>
      <c r="Y23" s="11"/>
    </row>
    <row r="24" ht="22.5" customHeight="1">
      <c r="A24" s="12" t="s">
        <v>40</v>
      </c>
      <c r="B24" s="12" t="s">
        <v>32</v>
      </c>
      <c r="C24" s="19" t="s">
        <v>39</v>
      </c>
      <c r="D24" s="12" t="s">
        <v>36</v>
      </c>
      <c r="E24" s="14">
        <v>4.8310915E7</v>
      </c>
      <c r="F24" s="14">
        <v>4.9532588E7</v>
      </c>
      <c r="G24" s="14">
        <v>5.5572286E7</v>
      </c>
      <c r="H24" s="14">
        <v>5.7601597E7</v>
      </c>
      <c r="I24" s="14">
        <v>5.7865112E7</v>
      </c>
      <c r="J24" s="14">
        <v>8.4124303E7</v>
      </c>
      <c r="K24" s="14">
        <v>8.4659429E7</v>
      </c>
      <c r="L24" s="14">
        <v>8.6312083E7</v>
      </c>
      <c r="M24" s="14">
        <v>8.8452003E7</v>
      </c>
      <c r="N24" s="14">
        <v>8.9804967E7</v>
      </c>
      <c r="O24" s="14">
        <v>9.1870684E7</v>
      </c>
      <c r="P24" s="14">
        <v>9.2977871E7</v>
      </c>
      <c r="Q24" s="14">
        <v>9.6288595E7</v>
      </c>
      <c r="R24" s="14">
        <v>9.7076174E7</v>
      </c>
      <c r="S24" s="14">
        <v>9.862586E7</v>
      </c>
      <c r="T24" s="14">
        <v>1.04807844E8</v>
      </c>
      <c r="U24" s="11"/>
      <c r="V24" s="11"/>
      <c r="W24" s="11"/>
      <c r="X24" s="11"/>
      <c r="Y24" s="11"/>
    </row>
    <row r="25" ht="22.5" customHeight="1">
      <c r="A25" s="12" t="s">
        <v>41</v>
      </c>
      <c r="B25" s="12" t="s">
        <v>32</v>
      </c>
      <c r="C25" s="19"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18" t="s">
        <v>42</v>
      </c>
      <c r="B26" s="15"/>
      <c r="C26" s="15" t="s">
        <v>11</v>
      </c>
      <c r="D26" s="15"/>
      <c r="E26" s="16">
        <f t="shared" ref="E26:T26" si="5">sum(E20:E25)</f>
        <v>85554362</v>
      </c>
      <c r="F26" s="16">
        <f t="shared" si="5"/>
        <v>89732267</v>
      </c>
      <c r="G26" s="16">
        <f t="shared" si="5"/>
        <v>102305627</v>
      </c>
      <c r="H26" s="16">
        <f t="shared" si="5"/>
        <v>114683698</v>
      </c>
      <c r="I26" s="16">
        <f t="shared" si="5"/>
        <v>120285597</v>
      </c>
      <c r="J26" s="16">
        <f t="shared" si="5"/>
        <v>126254186</v>
      </c>
      <c r="K26" s="16">
        <f t="shared" si="5"/>
        <v>131601516</v>
      </c>
      <c r="L26" s="16">
        <f t="shared" si="5"/>
        <v>134551358</v>
      </c>
      <c r="M26" s="16">
        <f t="shared" si="5"/>
        <v>138337200</v>
      </c>
      <c r="N26" s="16">
        <f t="shared" si="5"/>
        <v>141083465</v>
      </c>
      <c r="O26" s="16">
        <f t="shared" si="5"/>
        <v>145022590</v>
      </c>
      <c r="P26" s="16">
        <f t="shared" si="5"/>
        <v>151305070</v>
      </c>
      <c r="Q26" s="16">
        <f t="shared" si="5"/>
        <v>155435517</v>
      </c>
      <c r="R26" s="16">
        <f t="shared" si="5"/>
        <v>159958183</v>
      </c>
      <c r="S26" s="16">
        <f t="shared" si="5"/>
        <v>166949460</v>
      </c>
      <c r="T26" s="16">
        <f t="shared" si="5"/>
        <v>174417236</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6">E6-E12</f>
        <v>-10925000</v>
      </c>
      <c r="F29" s="23">
        <f t="shared" si="6"/>
        <v>-12179000</v>
      </c>
      <c r="G29" s="23">
        <f t="shared" si="6"/>
        <v>-15126000</v>
      </c>
      <c r="H29" s="23">
        <f t="shared" si="6"/>
        <v>-13690000</v>
      </c>
      <c r="I29" s="23">
        <f t="shared" si="6"/>
        <v>-11489000</v>
      </c>
      <c r="J29" s="23">
        <f t="shared" si="6"/>
        <v>-11003321</v>
      </c>
      <c r="K29" s="23">
        <f t="shared" si="6"/>
        <v>-10192000</v>
      </c>
      <c r="L29" s="23">
        <f t="shared" si="6"/>
        <v>-7581000</v>
      </c>
      <c r="M29" s="23">
        <f t="shared" si="6"/>
        <v>-5187000</v>
      </c>
      <c r="N29" s="23">
        <f t="shared" si="6"/>
        <v>-3002000</v>
      </c>
      <c r="O29" s="23">
        <f t="shared" si="6"/>
        <v>-1020000</v>
      </c>
      <c r="P29" s="23">
        <f t="shared" si="6"/>
        <v>-693000</v>
      </c>
      <c r="Q29" s="23">
        <f t="shared" si="6"/>
        <v>8731000</v>
      </c>
      <c r="R29" s="23">
        <f t="shared" si="6"/>
        <v>20977000</v>
      </c>
      <c r="S29" s="23">
        <f t="shared" si="6"/>
        <v>24492000</v>
      </c>
      <c r="T29" s="23">
        <f t="shared" si="6"/>
        <v>36429000</v>
      </c>
      <c r="U29" s="11"/>
      <c r="V29" s="11"/>
      <c r="W29" s="11"/>
      <c r="X29" s="11"/>
      <c r="Y29" s="11"/>
    </row>
    <row r="30" ht="22.5" customHeight="1">
      <c r="A30" s="22" t="s">
        <v>45</v>
      </c>
      <c r="B30" s="22"/>
      <c r="C30" s="22"/>
      <c r="D30" s="22"/>
      <c r="E30" s="22">
        <f t="shared" ref="E30:T30" si="7">if(iserror(E6/E12),0,E6/E12)</f>
        <v>0.4880985849</v>
      </c>
      <c r="F30" s="22">
        <f t="shared" si="7"/>
        <v>0.458903501</v>
      </c>
      <c r="G30" s="22">
        <f t="shared" si="7"/>
        <v>0.4178501328</v>
      </c>
      <c r="H30" s="22">
        <f t="shared" si="7"/>
        <v>0.5546519193</v>
      </c>
      <c r="I30" s="22">
        <f t="shared" si="7"/>
        <v>0.6411705915</v>
      </c>
      <c r="J30" s="22">
        <f t="shared" si="7"/>
        <v>0.6440934547</v>
      </c>
      <c r="K30" s="22">
        <f t="shared" si="7"/>
        <v>0.6605834554</v>
      </c>
      <c r="L30" s="22">
        <f t="shared" si="7"/>
        <v>0.7286200107</v>
      </c>
      <c r="M30" s="22">
        <f t="shared" si="7"/>
        <v>0.8178977672</v>
      </c>
      <c r="N30" s="22">
        <f t="shared" si="7"/>
        <v>0.8863051053</v>
      </c>
      <c r="O30" s="22">
        <f t="shared" si="7"/>
        <v>0.9596135572</v>
      </c>
      <c r="P30" s="22">
        <f t="shared" si="7"/>
        <v>0.9695919263</v>
      </c>
      <c r="Q30" s="22">
        <f t="shared" si="7"/>
        <v>1.448203285</v>
      </c>
      <c r="R30" s="22">
        <f t="shared" si="7"/>
        <v>1.824146466</v>
      </c>
      <c r="S30" s="22">
        <f t="shared" si="7"/>
        <v>1.853855808</v>
      </c>
      <c r="T30" s="22">
        <f t="shared" si="7"/>
        <v>2.5095098</v>
      </c>
      <c r="U30" s="11"/>
      <c r="V30" s="11"/>
      <c r="W30" s="11"/>
      <c r="X30" s="11"/>
      <c r="Y30" s="11"/>
    </row>
    <row r="31" ht="22.5" customHeight="1">
      <c r="A31" s="22" t="s">
        <v>46</v>
      </c>
      <c r="B31" s="22"/>
      <c r="C31" s="22"/>
      <c r="D31" s="22"/>
      <c r="E31" s="22">
        <f t="shared" ref="E31:T31" si="8">if(iserror((E8+E9)/E12),0,(E8+E9)/E12)</f>
        <v>2.788164183</v>
      </c>
      <c r="F31" s="22">
        <f t="shared" si="8"/>
        <v>2.756930869</v>
      </c>
      <c r="G31" s="22">
        <f t="shared" si="8"/>
        <v>2.823730901</v>
      </c>
      <c r="H31" s="22">
        <f t="shared" si="8"/>
        <v>2.917371503</v>
      </c>
      <c r="I31" s="22">
        <f t="shared" si="8"/>
        <v>3.019051783</v>
      </c>
      <c r="J31" s="22">
        <f t="shared" si="8"/>
        <v>3.225577843</v>
      </c>
      <c r="K31" s="22">
        <f t="shared" si="8"/>
        <v>3.418975623</v>
      </c>
      <c r="L31" s="22">
        <f t="shared" si="8"/>
        <v>3.706747807</v>
      </c>
      <c r="M31" s="22">
        <f t="shared" si="8"/>
        <v>3.81526471</v>
      </c>
      <c r="N31" s="22">
        <f t="shared" si="8"/>
        <v>4.099378882</v>
      </c>
      <c r="O31" s="22">
        <f t="shared" si="8"/>
        <v>4.396381058</v>
      </c>
      <c r="P31" s="22">
        <f t="shared" si="8"/>
        <v>4.901711277</v>
      </c>
      <c r="Q31" s="22">
        <f t="shared" si="8"/>
        <v>6.052104723</v>
      </c>
      <c r="R31" s="22">
        <f t="shared" si="8"/>
        <v>5.360782619</v>
      </c>
      <c r="S31" s="22">
        <f t="shared" si="8"/>
        <v>5.143390043</v>
      </c>
      <c r="T31" s="22">
        <f t="shared" si="8"/>
        <v>6.553515933</v>
      </c>
      <c r="U31" s="11"/>
      <c r="V31" s="11"/>
      <c r="W31" s="11"/>
      <c r="X31" s="11"/>
      <c r="Y31" s="11"/>
    </row>
    <row r="32" ht="22.5" customHeight="1">
      <c r="A32" s="22" t="s">
        <v>47</v>
      </c>
      <c r="B32" s="24"/>
      <c r="C32" s="24"/>
      <c r="D32" s="24"/>
      <c r="E32" s="22">
        <f t="shared" ref="E32:T32" si="9">IF(E29&lt;0,-E29/E14,0)</f>
        <v>0.5475092713</v>
      </c>
      <c r="F32" s="22">
        <f t="shared" si="9"/>
        <v>0.5984178459</v>
      </c>
      <c r="G32" s="22">
        <f t="shared" si="9"/>
        <v>0.5632051234</v>
      </c>
      <c r="H32" s="22">
        <f t="shared" si="9"/>
        <v>0.4447259851</v>
      </c>
      <c r="I32" s="22">
        <f t="shared" si="9"/>
        <v>0.4518425296</v>
      </c>
      <c r="J32" s="22">
        <f t="shared" si="9"/>
        <v>0.4292471327</v>
      </c>
      <c r="K32" s="22">
        <f t="shared" si="9"/>
        <v>0.3960057505</v>
      </c>
      <c r="L32" s="22">
        <f t="shared" si="9"/>
        <v>0.305919858</v>
      </c>
      <c r="M32" s="22">
        <f t="shared" si="9"/>
        <v>0.1867439516</v>
      </c>
      <c r="N32" s="22">
        <f t="shared" si="9"/>
        <v>0.1163971928</v>
      </c>
      <c r="O32" s="22">
        <f t="shared" si="9"/>
        <v>0.03691372322</v>
      </c>
      <c r="P32" s="22">
        <f t="shared" si="9"/>
        <v>0.02461899179</v>
      </c>
      <c r="Q32" s="22">
        <f t="shared" si="9"/>
        <v>0</v>
      </c>
      <c r="R32" s="22">
        <f t="shared" si="9"/>
        <v>0</v>
      </c>
      <c r="S32" s="22">
        <f t="shared" si="9"/>
        <v>0</v>
      </c>
      <c r="T32" s="22">
        <f t="shared" si="9"/>
        <v>0</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0">if(iserror(E18/E14),0,E18/E14)</f>
        <v>0.0170893054</v>
      </c>
      <c r="F35" s="22">
        <f t="shared" si="10"/>
        <v>0.01591981132</v>
      </c>
      <c r="G35" s="22">
        <f t="shared" si="10"/>
        <v>0.01120750642</v>
      </c>
      <c r="H35" s="22">
        <f t="shared" si="10"/>
        <v>0.008283793003</v>
      </c>
      <c r="I35" s="22">
        <f t="shared" si="10"/>
        <v>0.005505958233</v>
      </c>
      <c r="J35" s="22">
        <f t="shared" si="10"/>
        <v>0.005149410939</v>
      </c>
      <c r="K35" s="22">
        <f t="shared" si="10"/>
        <v>0.004813109531</v>
      </c>
      <c r="L35" s="22">
        <f t="shared" si="10"/>
        <v>0.005739679593</v>
      </c>
      <c r="M35" s="22">
        <f t="shared" si="10"/>
        <v>0.003332445276</v>
      </c>
      <c r="N35" s="22">
        <f t="shared" si="10"/>
        <v>0.003880151991</v>
      </c>
      <c r="O35" s="22">
        <f t="shared" si="10"/>
        <v>0.004681347713</v>
      </c>
      <c r="P35" s="22">
        <f t="shared" si="10"/>
        <v>0.004092720878</v>
      </c>
      <c r="Q35" s="22">
        <f t="shared" si="10"/>
        <v>0.002764324044</v>
      </c>
      <c r="R35" s="22">
        <f t="shared" si="10"/>
        <v>0.001879660662</v>
      </c>
      <c r="S35" s="22">
        <f t="shared" si="10"/>
        <v>0.001509672982</v>
      </c>
      <c r="T35" s="22">
        <f t="shared" si="10"/>
        <v>0.001333836724</v>
      </c>
      <c r="U35" s="11"/>
      <c r="V35" s="11"/>
      <c r="W35" s="11"/>
      <c r="X35" s="11"/>
      <c r="Y35" s="11"/>
    </row>
    <row r="36" ht="22.5" customHeight="1">
      <c r="A36" s="22" t="s">
        <v>50</v>
      </c>
      <c r="B36" s="24"/>
      <c r="C36" s="24"/>
      <c r="D36" s="24"/>
      <c r="E36" s="22">
        <f t="shared" ref="E36:T36" si="11">if(iserror(E19/E$26),0,E19/E$26)</f>
        <v>0.5737638485</v>
      </c>
      <c r="F36" s="22">
        <f t="shared" si="11"/>
        <v>0.5764258692</v>
      </c>
      <c r="G36" s="22">
        <f t="shared" si="11"/>
        <v>0.6110318839</v>
      </c>
      <c r="H36" s="22">
        <f t="shared" si="11"/>
        <v>0.6333070983</v>
      </c>
      <c r="I36" s="22">
        <f t="shared" si="11"/>
        <v>0.6329519236</v>
      </c>
      <c r="J36" s="22">
        <f t="shared" si="11"/>
        <v>0.6321374564</v>
      </c>
      <c r="K36" s="22">
        <f t="shared" si="11"/>
        <v>0.6256234921</v>
      </c>
      <c r="L36" s="22">
        <f t="shared" si="11"/>
        <v>0.6123981298</v>
      </c>
      <c r="M36" s="22">
        <f t="shared" si="11"/>
        <v>0.6017470355</v>
      </c>
      <c r="N36" s="22">
        <f t="shared" si="11"/>
        <v>0.5896722199</v>
      </c>
      <c r="O36" s="22">
        <f t="shared" si="11"/>
        <v>0.5773859093</v>
      </c>
      <c r="P36" s="22">
        <f t="shared" si="11"/>
        <v>0.572472555</v>
      </c>
      <c r="Q36" s="22">
        <f t="shared" si="11"/>
        <v>0.559942809</v>
      </c>
      <c r="R36" s="22">
        <f t="shared" si="11"/>
        <v>0.5491685286</v>
      </c>
      <c r="S36" s="22">
        <f t="shared" si="11"/>
        <v>0.5451290468</v>
      </c>
      <c r="T36" s="22">
        <f t="shared" si="11"/>
        <v>0.5427330588</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2">if(iserror(E17/E14),0,E17/E14)</f>
        <v>0.1626240353</v>
      </c>
      <c r="F39" s="22">
        <f t="shared" si="12"/>
        <v>0.1335986635</v>
      </c>
      <c r="G39" s="22">
        <f t="shared" si="12"/>
        <v>0.2454853483</v>
      </c>
      <c r="H39" s="22">
        <f t="shared" si="12"/>
        <v>0.3554884189</v>
      </c>
      <c r="I39" s="22">
        <f t="shared" si="12"/>
        <v>0.1882644433</v>
      </c>
      <c r="J39" s="22">
        <f t="shared" si="12"/>
        <v>0.1658344386</v>
      </c>
      <c r="K39" s="22">
        <f t="shared" si="12"/>
        <v>0.1235963788</v>
      </c>
      <c r="L39" s="22">
        <f t="shared" si="12"/>
        <v>0.149993947</v>
      </c>
      <c r="M39" s="22">
        <f t="shared" si="12"/>
        <v>0.1493375576</v>
      </c>
      <c r="N39" s="22">
        <f t="shared" si="12"/>
        <v>0.1526113761</v>
      </c>
      <c r="O39" s="22">
        <f t="shared" si="12"/>
        <v>0.136074117</v>
      </c>
      <c r="P39" s="22">
        <f t="shared" si="12"/>
        <v>0.1459021635</v>
      </c>
      <c r="Q39" s="22">
        <f t="shared" si="12"/>
        <v>0.1593964572</v>
      </c>
      <c r="R39" s="22">
        <f t="shared" si="12"/>
        <v>0.1979733976</v>
      </c>
      <c r="S39" s="22">
        <f t="shared" si="12"/>
        <v>0.2411796738</v>
      </c>
      <c r="T39" s="22">
        <f t="shared" si="12"/>
        <v>0.2062938616</v>
      </c>
      <c r="U39" s="11"/>
      <c r="V39" s="11"/>
      <c r="W39" s="11"/>
      <c r="X39" s="11"/>
      <c r="Y39" s="11"/>
    </row>
    <row r="40" ht="15.75" customHeight="1"/>
    <row r="41" ht="15.75" customHeight="1"/>
    <row r="42" ht="15.75" customHeight="1">
      <c r="A42" s="27" t="s">
        <v>53</v>
      </c>
      <c r="B42" s="28"/>
      <c r="C42" s="28"/>
      <c r="D42" s="28" t="str">
        <f>G3</f>
        <v>dollars</v>
      </c>
      <c r="E42" s="29">
        <f t="shared" ref="E42:T42" si="13">if($D$42="dollars",E$29/1000,if($D$42="millions",E$29*1000,E$29))</f>
        <v>-10925</v>
      </c>
      <c r="F42" s="29">
        <f t="shared" si="13"/>
        <v>-12179</v>
      </c>
      <c r="G42" s="29">
        <f t="shared" si="13"/>
        <v>-15126</v>
      </c>
      <c r="H42" s="29">
        <f t="shared" si="13"/>
        <v>-13690</v>
      </c>
      <c r="I42" s="29">
        <f t="shared" si="13"/>
        <v>-11489</v>
      </c>
      <c r="J42" s="29">
        <f t="shared" si="13"/>
        <v>-11003.321</v>
      </c>
      <c r="K42" s="29">
        <f t="shared" si="13"/>
        <v>-10192</v>
      </c>
      <c r="L42" s="29">
        <f t="shared" si="13"/>
        <v>-7581</v>
      </c>
      <c r="M42" s="29">
        <f t="shared" si="13"/>
        <v>-5187</v>
      </c>
      <c r="N42" s="29">
        <f t="shared" si="13"/>
        <v>-3002</v>
      </c>
      <c r="O42" s="29">
        <f t="shared" si="13"/>
        <v>-1020</v>
      </c>
      <c r="P42" s="29">
        <f t="shared" si="13"/>
        <v>-693</v>
      </c>
      <c r="Q42" s="29">
        <f t="shared" si="13"/>
        <v>8731</v>
      </c>
      <c r="R42" s="29">
        <f t="shared" si="13"/>
        <v>20977</v>
      </c>
      <c r="S42" s="29">
        <f t="shared" si="13"/>
        <v>24492</v>
      </c>
      <c r="T42" s="29">
        <f t="shared" si="13"/>
        <v>36429</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 r:id="rId2" ref="E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68</v>
      </c>
      <c r="B1" s="11"/>
      <c r="C1" s="11"/>
      <c r="D1" s="11"/>
      <c r="E1" s="52"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3" t="s">
        <v>70</v>
      </c>
      <c r="H3" s="54"/>
      <c r="I3" s="11"/>
      <c r="J3" s="11"/>
      <c r="K3" s="11"/>
      <c r="L3" s="11"/>
    </row>
    <row r="4" ht="22.5" customHeight="1">
      <c r="A4" s="11" t="s">
        <v>11</v>
      </c>
      <c r="B4" s="12" t="s">
        <v>8</v>
      </c>
      <c r="C4" s="12" t="s">
        <v>9</v>
      </c>
      <c r="D4" s="12" t="s">
        <v>11</v>
      </c>
      <c r="E4" s="14">
        <v>5250921.0</v>
      </c>
      <c r="F4" s="14">
        <v>5582833.0</v>
      </c>
      <c r="G4" s="53" t="s">
        <v>70</v>
      </c>
      <c r="H4" s="11"/>
      <c r="I4" s="11"/>
      <c r="J4" s="11"/>
      <c r="K4" s="11"/>
      <c r="L4" s="11"/>
    </row>
    <row r="5" ht="22.5" customHeight="1">
      <c r="A5" s="15" t="s">
        <v>12</v>
      </c>
      <c r="B5" s="15"/>
      <c r="C5" s="15"/>
      <c r="D5" s="15"/>
      <c r="E5" s="16">
        <f t="shared" ref="E5:F5" si="1">E3+E4</f>
        <v>8267281</v>
      </c>
      <c r="F5" s="16">
        <f t="shared" si="1"/>
        <v>8475594</v>
      </c>
      <c r="G5" s="55"/>
      <c r="H5" s="55"/>
      <c r="I5" s="55"/>
      <c r="J5" s="55"/>
      <c r="K5" s="55"/>
      <c r="L5" s="55"/>
    </row>
    <row r="6" ht="22.5" customHeight="1">
      <c r="A6" s="11" t="s">
        <v>13</v>
      </c>
      <c r="B6" s="12" t="s">
        <v>8</v>
      </c>
      <c r="C6" s="12" t="s">
        <v>9</v>
      </c>
      <c r="D6" s="12" t="s">
        <v>13</v>
      </c>
      <c r="E6" s="14">
        <v>626115.0</v>
      </c>
      <c r="F6" s="14">
        <v>633036.0</v>
      </c>
      <c r="G6" s="53" t="s">
        <v>70</v>
      </c>
      <c r="H6" s="11"/>
      <c r="I6" s="11"/>
      <c r="J6" s="11"/>
      <c r="K6" s="11"/>
      <c r="L6" s="11"/>
    </row>
    <row r="7" ht="22.5" customHeight="1">
      <c r="A7" s="11" t="s">
        <v>14</v>
      </c>
      <c r="B7" s="12" t="s">
        <v>8</v>
      </c>
      <c r="C7" s="12" t="s">
        <v>9</v>
      </c>
      <c r="D7" s="12" t="s">
        <v>15</v>
      </c>
      <c r="E7" s="14">
        <v>5155493.0</v>
      </c>
      <c r="F7" s="14">
        <v>4964348.0</v>
      </c>
      <c r="G7" s="53" t="s">
        <v>70</v>
      </c>
      <c r="H7" s="11"/>
      <c r="I7" s="11"/>
      <c r="J7" s="11"/>
      <c r="K7" s="11"/>
      <c r="L7" s="11"/>
    </row>
    <row r="8" ht="22.5" customHeight="1">
      <c r="A8" s="11" t="s">
        <v>16</v>
      </c>
      <c r="B8" s="12" t="s">
        <v>8</v>
      </c>
      <c r="C8" s="12" t="s">
        <v>9</v>
      </c>
      <c r="D8" s="12" t="s">
        <v>16</v>
      </c>
      <c r="E8" s="14">
        <v>1111927.0</v>
      </c>
      <c r="F8" s="14">
        <v>925577.0</v>
      </c>
      <c r="G8" s="53" t="s">
        <v>70</v>
      </c>
      <c r="H8" s="11"/>
      <c r="I8" s="11"/>
      <c r="J8" s="11"/>
      <c r="K8" s="11"/>
      <c r="L8" s="11"/>
    </row>
    <row r="9" ht="22.5" customHeight="1">
      <c r="A9" s="15" t="s">
        <v>17</v>
      </c>
      <c r="B9" s="15"/>
      <c r="C9" s="15"/>
      <c r="D9" s="15"/>
      <c r="E9" s="16">
        <f t="shared" ref="E9:F9" si="2">E7+E8</f>
        <v>6267420</v>
      </c>
      <c r="F9" s="16">
        <f t="shared" si="2"/>
        <v>5889925</v>
      </c>
      <c r="G9" s="55"/>
      <c r="H9" s="55"/>
      <c r="I9" s="55"/>
      <c r="J9" s="55"/>
      <c r="K9" s="55"/>
      <c r="L9" s="55"/>
    </row>
    <row r="10" ht="22.5" customHeight="1">
      <c r="A10" s="15" t="s">
        <v>9</v>
      </c>
      <c r="B10" s="15"/>
      <c r="C10" s="15"/>
      <c r="D10" s="15"/>
      <c r="E10" s="16">
        <f t="shared" ref="E10:F10" si="3">E5+E6-E9</f>
        <v>2625976</v>
      </c>
      <c r="F10" s="16">
        <f t="shared" si="3"/>
        <v>3218705</v>
      </c>
      <c r="G10" s="55"/>
      <c r="H10" s="55"/>
      <c r="I10" s="55"/>
      <c r="J10" s="55"/>
      <c r="K10" s="55"/>
      <c r="L10" s="55"/>
    </row>
    <row r="11" ht="22.5" customHeight="1">
      <c r="A11" s="11" t="s">
        <v>18</v>
      </c>
      <c r="B11" s="12" t="s">
        <v>8</v>
      </c>
      <c r="C11" s="12" t="s">
        <v>19</v>
      </c>
      <c r="D11" s="12" t="s">
        <v>20</v>
      </c>
      <c r="E11" s="14">
        <v>3501895.0</v>
      </c>
      <c r="F11" s="14">
        <v>3707873.0</v>
      </c>
      <c r="G11" s="53" t="s">
        <v>71</v>
      </c>
      <c r="H11" s="11"/>
      <c r="I11" s="11"/>
      <c r="J11" s="11"/>
      <c r="K11" s="11"/>
      <c r="L11" s="11"/>
    </row>
    <row r="12" ht="22.5" customHeight="1">
      <c r="A12" s="12" t="s">
        <v>72</v>
      </c>
      <c r="B12" s="12" t="s">
        <v>8</v>
      </c>
      <c r="C12" s="12" t="s">
        <v>19</v>
      </c>
      <c r="D12" s="12" t="s">
        <v>22</v>
      </c>
      <c r="E12" s="14">
        <v>167872.0</v>
      </c>
      <c r="F12" s="14">
        <v>438201.0</v>
      </c>
      <c r="G12" s="53" t="s">
        <v>71</v>
      </c>
      <c r="H12" s="11"/>
      <c r="I12" s="11"/>
      <c r="J12" s="11"/>
      <c r="K12" s="11"/>
      <c r="L12" s="11"/>
    </row>
    <row r="13" ht="22.5" customHeight="1">
      <c r="A13" s="12" t="s">
        <v>23</v>
      </c>
      <c r="B13" s="12" t="s">
        <v>8</v>
      </c>
      <c r="C13" s="12" t="s">
        <v>19</v>
      </c>
      <c r="D13" s="12" t="s">
        <v>24</v>
      </c>
      <c r="E13" s="14">
        <v>9402.0</v>
      </c>
      <c r="F13" s="14">
        <v>7036.0</v>
      </c>
      <c r="G13" s="53" t="s">
        <v>71</v>
      </c>
      <c r="H13" s="11"/>
      <c r="I13" s="11"/>
      <c r="J13" s="11"/>
      <c r="K13" s="11"/>
      <c r="L13" s="11"/>
    </row>
    <row r="14" ht="22.5" customHeight="1">
      <c r="A14" s="18" t="s">
        <v>25</v>
      </c>
      <c r="B14" s="15"/>
      <c r="C14" s="15"/>
      <c r="D14" s="15"/>
      <c r="E14" s="16">
        <f t="shared" ref="E14:F14" si="4">E12+E13</f>
        <v>177274</v>
      </c>
      <c r="F14" s="16">
        <f t="shared" si="4"/>
        <v>445237</v>
      </c>
      <c r="G14" s="55"/>
      <c r="H14" s="55"/>
      <c r="I14" s="55"/>
      <c r="J14" s="55"/>
      <c r="K14" s="55"/>
      <c r="L14" s="55"/>
    </row>
    <row r="15" ht="22.5" customHeight="1">
      <c r="A15" s="11" t="s">
        <v>26</v>
      </c>
      <c r="B15" s="12" t="s">
        <v>8</v>
      </c>
      <c r="C15" s="12" t="s">
        <v>19</v>
      </c>
      <c r="D15" s="12" t="s">
        <v>27</v>
      </c>
      <c r="E15" s="14">
        <v>66535.0</v>
      </c>
      <c r="F15" s="14">
        <v>68971.0</v>
      </c>
      <c r="G15" s="53" t="s">
        <v>71</v>
      </c>
      <c r="H15" s="11"/>
      <c r="I15" s="11"/>
      <c r="J15" s="11"/>
      <c r="K15" s="11"/>
      <c r="L15" s="11"/>
    </row>
    <row r="16" ht="22.5" customHeight="1">
      <c r="A16" s="11" t="s">
        <v>28</v>
      </c>
      <c r="B16" s="12" t="s">
        <v>8</v>
      </c>
      <c r="C16" s="12" t="s">
        <v>29</v>
      </c>
      <c r="D16" s="12" t="s">
        <v>30</v>
      </c>
      <c r="E16" s="14">
        <v>5250921.0</v>
      </c>
      <c r="F16" s="14">
        <v>5582833.0</v>
      </c>
      <c r="G16" s="53" t="s">
        <v>73</v>
      </c>
      <c r="H16" s="54"/>
      <c r="I16" s="11"/>
      <c r="J16" s="11"/>
      <c r="K16" s="11"/>
      <c r="L16" s="11"/>
    </row>
    <row r="17" ht="22.5" customHeight="1">
      <c r="A17" s="12" t="s">
        <v>31</v>
      </c>
      <c r="B17" s="12" t="s">
        <v>32</v>
      </c>
      <c r="C17" s="12" t="s">
        <v>33</v>
      </c>
      <c r="D17" s="12" t="s">
        <v>34</v>
      </c>
      <c r="E17" s="14">
        <v>799814.0</v>
      </c>
      <c r="F17" s="14">
        <v>796702.0</v>
      </c>
      <c r="G17" s="53" t="s">
        <v>74</v>
      </c>
      <c r="H17" s="54"/>
      <c r="I17" s="11"/>
      <c r="J17" s="11"/>
      <c r="K17" s="11"/>
      <c r="L17" s="11"/>
    </row>
    <row r="18" ht="22.5" customHeight="1">
      <c r="A18" s="12" t="s">
        <v>35</v>
      </c>
      <c r="B18" s="12" t="s">
        <v>32</v>
      </c>
      <c r="C18" s="12" t="s">
        <v>33</v>
      </c>
      <c r="D18" s="12" t="s">
        <v>36</v>
      </c>
      <c r="E18" s="14">
        <v>2462326.0</v>
      </c>
      <c r="F18" s="14">
        <v>2620384.0</v>
      </c>
      <c r="G18" s="53" t="s">
        <v>74</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3" t="s">
        <v>75</v>
      </c>
      <c r="H20" s="11"/>
      <c r="I20" s="11"/>
      <c r="J20" s="11"/>
      <c r="K20" s="11"/>
      <c r="L20" s="11"/>
    </row>
    <row r="21" ht="22.5" customHeight="1">
      <c r="A21" s="12" t="s">
        <v>40</v>
      </c>
      <c r="B21" s="12" t="s">
        <v>32</v>
      </c>
      <c r="C21" s="19" t="s">
        <v>39</v>
      </c>
      <c r="D21" s="12" t="s">
        <v>36</v>
      </c>
      <c r="E21" s="14">
        <v>4376882.0</v>
      </c>
      <c r="F21" s="14">
        <v>4526558.0</v>
      </c>
      <c r="G21" s="53" t="s">
        <v>75</v>
      </c>
      <c r="H21" s="11"/>
      <c r="I21" s="11"/>
      <c r="J21" s="11"/>
      <c r="K21" s="11"/>
      <c r="L21" s="11"/>
    </row>
    <row r="22" ht="22.5" customHeight="1">
      <c r="A22" s="12" t="s">
        <v>41</v>
      </c>
      <c r="B22" s="12" t="s">
        <v>32</v>
      </c>
      <c r="C22" s="19" t="s">
        <v>39</v>
      </c>
      <c r="D22" s="12"/>
      <c r="E22" s="14"/>
      <c r="F22" s="14"/>
      <c r="G22" s="12"/>
      <c r="H22" s="11"/>
      <c r="I22" s="11"/>
      <c r="J22" s="11"/>
      <c r="K22" s="11"/>
      <c r="L22" s="11"/>
    </row>
    <row r="23" ht="22.5" customHeight="1">
      <c r="A23" s="18" t="s">
        <v>42</v>
      </c>
      <c r="B23" s="15"/>
      <c r="C23" s="15" t="s">
        <v>11</v>
      </c>
      <c r="D23" s="15"/>
      <c r="E23" s="16">
        <f t="shared" ref="E23:F23" si="5">sum(E17:E22)</f>
        <v>8499543</v>
      </c>
      <c r="F23" s="16">
        <f t="shared" si="5"/>
        <v>8991499</v>
      </c>
      <c r="G23" s="55"/>
      <c r="H23" s="55"/>
      <c r="I23" s="55"/>
      <c r="J23" s="55"/>
      <c r="K23" s="55"/>
      <c r="L23" s="55"/>
    </row>
    <row r="24" ht="22.5" customHeight="1">
      <c r="A24" s="11"/>
      <c r="B24" s="11"/>
      <c r="C24" s="11"/>
      <c r="D24" s="11"/>
      <c r="E24" s="11"/>
      <c r="F24" s="11"/>
      <c r="G24" s="11"/>
      <c r="H24" s="11"/>
      <c r="I24" s="11"/>
      <c r="J24" s="11"/>
      <c r="K24" s="11"/>
      <c r="L24" s="11"/>
    </row>
    <row r="25" ht="22.5" customHeight="1">
      <c r="A25" s="20" t="s">
        <v>43</v>
      </c>
      <c r="B25" s="56"/>
      <c r="C25" s="56"/>
      <c r="D25" s="56"/>
      <c r="E25" s="56"/>
      <c r="F25" s="56"/>
      <c r="G25" s="56"/>
      <c r="H25" s="56"/>
      <c r="I25" s="56"/>
      <c r="J25" s="56"/>
      <c r="K25" s="56"/>
      <c r="L25" s="56"/>
    </row>
    <row r="26" ht="22.5" customHeight="1">
      <c r="A26" s="22" t="s">
        <v>44</v>
      </c>
      <c r="B26" s="22"/>
      <c r="C26" s="22"/>
      <c r="D26" s="22"/>
      <c r="E26" s="57">
        <f t="shared" ref="E26:F26" si="6">E3-E9</f>
        <v>-3251060</v>
      </c>
      <c r="F26" s="57">
        <f t="shared" si="6"/>
        <v>-2997164</v>
      </c>
      <c r="G26" s="58"/>
      <c r="H26" s="58"/>
      <c r="I26" s="58"/>
      <c r="J26" s="58"/>
      <c r="K26" s="58"/>
      <c r="L26" s="58"/>
    </row>
    <row r="27" ht="22.5" customHeight="1">
      <c r="A27" s="22" t="s">
        <v>45</v>
      </c>
      <c r="B27" s="22"/>
      <c r="C27" s="22"/>
      <c r="D27" s="22"/>
      <c r="E27" s="22">
        <f t="shared" ref="E27:F27" si="7">E3/E9</f>
        <v>0.481276187</v>
      </c>
      <c r="F27" s="22">
        <f t="shared" si="7"/>
        <v>0.4911371537</v>
      </c>
      <c r="G27" s="58"/>
      <c r="H27" s="58"/>
      <c r="I27" s="58"/>
      <c r="J27" s="58"/>
      <c r="K27" s="58"/>
      <c r="L27" s="58"/>
    </row>
    <row r="28" ht="22.5" customHeight="1">
      <c r="A28" s="22" t="s">
        <v>46</v>
      </c>
      <c r="B28" s="22"/>
      <c r="C28" s="22"/>
      <c r="D28" s="22"/>
      <c r="E28" s="22">
        <f t="shared" ref="E28:F28" si="8">(E5+E6)/E9</f>
        <v>1.418988356</v>
      </c>
      <c r="F28" s="22">
        <f t="shared" si="8"/>
        <v>1.546476398</v>
      </c>
      <c r="G28" s="58"/>
      <c r="H28" s="58"/>
      <c r="I28" s="58"/>
      <c r="J28" s="58"/>
      <c r="K28" s="58"/>
      <c r="L28" s="58"/>
    </row>
    <row r="29" ht="22.5" customHeight="1">
      <c r="A29" s="22" t="s">
        <v>47</v>
      </c>
      <c r="B29" s="24"/>
      <c r="C29" s="24"/>
      <c r="D29" s="24"/>
      <c r="E29" s="22">
        <f t="shared" ref="E29:F29" si="9">IF(E26&lt;0,-E26/E11,0)</f>
        <v>0.9283716388</v>
      </c>
      <c r="F29" s="22">
        <f t="shared" si="9"/>
        <v>0.8083243412</v>
      </c>
      <c r="G29" s="58"/>
      <c r="H29" s="58"/>
      <c r="I29" s="58"/>
      <c r="J29" s="58"/>
      <c r="K29" s="58"/>
      <c r="L29" s="58"/>
    </row>
    <row r="30" ht="22.5" customHeight="1">
      <c r="A30" s="59"/>
      <c r="B30" s="11"/>
      <c r="C30" s="11"/>
      <c r="D30" s="11"/>
      <c r="E30" s="11"/>
      <c r="F30" s="11"/>
      <c r="G30" s="11"/>
      <c r="H30" s="11"/>
      <c r="I30" s="11"/>
      <c r="J30" s="11"/>
      <c r="K30" s="11"/>
      <c r="L30" s="11"/>
    </row>
    <row r="31" ht="22.5" customHeight="1">
      <c r="A31" s="26" t="s">
        <v>48</v>
      </c>
      <c r="B31" s="56"/>
      <c r="C31" s="56"/>
      <c r="D31" s="56"/>
      <c r="E31" s="56"/>
      <c r="F31" s="56"/>
      <c r="G31" s="56"/>
      <c r="H31" s="56"/>
      <c r="I31" s="56"/>
      <c r="J31" s="56"/>
      <c r="K31" s="56"/>
      <c r="L31" s="56"/>
    </row>
    <row r="32" ht="22.5" customHeight="1">
      <c r="A32" s="22" t="s">
        <v>49</v>
      </c>
      <c r="B32" s="24"/>
      <c r="C32" s="24"/>
      <c r="D32" s="24"/>
      <c r="E32" s="22">
        <f t="shared" ref="E32:F32" si="10">E15/E11</f>
        <v>0.01899971301</v>
      </c>
      <c r="F32" s="22">
        <f t="shared" si="10"/>
        <v>0.01860123041</v>
      </c>
      <c r="G32" s="58"/>
      <c r="H32" s="58"/>
      <c r="I32" s="58"/>
      <c r="J32" s="58"/>
      <c r="K32" s="58"/>
      <c r="L32" s="58"/>
    </row>
    <row r="33" ht="22.5" customHeight="1">
      <c r="A33" s="22" t="s">
        <v>50</v>
      </c>
      <c r="B33" s="24"/>
      <c r="C33" s="24"/>
      <c r="D33" s="24"/>
      <c r="E33" s="22">
        <f t="shared" ref="E33:F33" si="11">E16/E23</f>
        <v>0.617788627</v>
      </c>
      <c r="F33" s="22">
        <f t="shared" si="11"/>
        <v>0.6209012535</v>
      </c>
      <c r="G33" s="58"/>
      <c r="H33" s="58"/>
      <c r="I33" s="58"/>
      <c r="J33" s="58"/>
      <c r="K33" s="58"/>
      <c r="L33" s="58"/>
    </row>
    <row r="34" ht="22.5" customHeight="1">
      <c r="A34" s="11"/>
      <c r="B34" s="11"/>
      <c r="C34" s="11"/>
      <c r="D34" s="11"/>
      <c r="E34" s="11"/>
      <c r="F34" s="11"/>
      <c r="G34" s="11"/>
      <c r="H34" s="11"/>
      <c r="I34" s="11"/>
      <c r="J34" s="11"/>
      <c r="K34" s="11"/>
      <c r="L34" s="11"/>
    </row>
    <row r="35" ht="22.5" customHeight="1">
      <c r="A35" s="20" t="s">
        <v>51</v>
      </c>
      <c r="B35" s="56"/>
      <c r="C35" s="56"/>
      <c r="D35" s="56"/>
      <c r="E35" s="56"/>
      <c r="F35" s="56"/>
      <c r="G35" s="56"/>
      <c r="H35" s="56"/>
      <c r="I35" s="56"/>
      <c r="J35" s="56"/>
      <c r="K35" s="56"/>
      <c r="L35" s="56"/>
    </row>
    <row r="36" ht="22.5" customHeight="1">
      <c r="A36" s="22" t="s">
        <v>52</v>
      </c>
      <c r="B36" s="24"/>
      <c r="C36" s="24"/>
      <c r="D36" s="24"/>
      <c r="E36" s="22">
        <f t="shared" ref="E36:F36" si="12">E14/E11</f>
        <v>0.05062230592</v>
      </c>
      <c r="F36" s="22">
        <f t="shared" si="12"/>
        <v>0.1200788161</v>
      </c>
      <c r="G36" s="58"/>
      <c r="H36" s="58"/>
      <c r="I36" s="58"/>
      <c r="J36" s="58"/>
      <c r="K36" s="58"/>
      <c r="L36" s="5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