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Not in report?</t>
      </text>
    </comment>
    <comment authorId="0" ref="F9">
      <text>
        <t xml:space="preserve">Not in report?</t>
      </text>
    </comment>
    <comment authorId="0" ref="G9">
      <text>
        <t xml:space="preserve">Not in report?</t>
      </text>
    </comment>
    <comment authorId="0" ref="E11">
      <text>
        <t xml:space="preserve">Not in report?</t>
      </text>
    </comment>
    <comment authorId="0" ref="F11">
      <text>
        <t xml:space="preserve">Not in report?</t>
      </text>
    </comment>
    <comment authorId="0" ref="G11">
      <text>
        <t xml:space="preserve">Not in report?</t>
      </text>
    </comment>
  </commentList>
</comments>
</file>

<file path=xl/sharedStrings.xml><?xml version="1.0" encoding="utf-8"?>
<sst xmlns="http://schemas.openxmlformats.org/spreadsheetml/2006/main" count="211" uniqueCount="80">
  <si>
    <r>
      <rPr>
        <rFont val="Calibri"/>
        <color theme="1"/>
        <sz val="11.0"/>
      </rPr>
      <t xml:space="preserve">❗ Find resources and instructions for how to use the Decoder </t>
    </r>
    <r>
      <rPr>
        <rFont val="Calibri"/>
        <color rgb="FF1155CC"/>
        <sz val="11.0"/>
        <u/>
      </rPr>
      <t>here</t>
    </r>
    <r>
      <rPr>
        <rFont val="Calibri"/>
        <color theme="1"/>
        <sz val="11.0"/>
      </rPr>
      <t>.</t>
    </r>
  </si>
  <si>
    <t>https://www.ashevillenc.gov/department/finance/comprehensive-annual-financial-reports/</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</si>
  <si>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</si>
  <si>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</si>
  <si>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</si>
  <si>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</si>
  <si>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</si>
  <si>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</si>
  <si>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</si>
  <si>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</si>
  <si>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</si>
  <si>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page 20</t>
  </si>
  <si>
    <t>Capital Assets</t>
  </si>
  <si>
    <t>Total Assets</t>
  </si>
  <si>
    <t>Deferred outflows</t>
  </si>
  <si>
    <t>Liabilities</t>
  </si>
  <si>
    <t>Total Liabilities</t>
  </si>
  <si>
    <t>Deferred inflows</t>
  </si>
  <si>
    <t>Total liabilities</t>
  </si>
  <si>
    <t>Total Revenues</t>
  </si>
  <si>
    <t>Changes in net position</t>
  </si>
  <si>
    <t>Total revenues</t>
  </si>
  <si>
    <t>page 22</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</si>
  <si>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</si>
  <si>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</si>
  <si>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</si>
  <si>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</si>
  <si>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</si>
  <si>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</si>
  <si>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</si>
  <si>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</si>
  <si>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</si>
  <si>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</si>
  <si>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page 27</t>
  </si>
  <si>
    <t xml:space="preserve"> Govt assets not depreciated</t>
  </si>
  <si>
    <t>Notes to the Financial Statements</t>
  </si>
  <si>
    <t>Governmental activities</t>
  </si>
  <si>
    <t>Total capital assets not being depreciated</t>
  </si>
  <si>
    <t>page 61</t>
  </si>
  <si>
    <t xml:space="preserve"> Govt assets being depreciated</t>
  </si>
  <si>
    <t>Total capital assets being depreciated</t>
  </si>
  <si>
    <t xml:space="preserve"> Govt other assets</t>
  </si>
  <si>
    <t xml:space="preserve"> Bus assets not depreciated</t>
  </si>
  <si>
    <t>Business-type activites</t>
  </si>
  <si>
    <t>page 62</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</si>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</sst>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u/>
      <sz val="11.0"/>
      <color theme="1"/>
      <name val="Calibri"/>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4" numFmtId="0" xfId="0" applyAlignment="1" applyFill="1" applyFont="1">
      <alignment horizontal="left" readingOrder="0" shrinkToFit="0" vertical="center" wrapText="1"/>
    </xf>
    <xf borderId="0" fillId="2" fontId="4" numFmtId="0" xfId="0" applyAlignment="1" applyFont="1">
      <alignment horizontal="left" readingOrder="0" vertical="center"/>
    </xf>
    <xf borderId="0" fillId="0" fontId="4" numFmtId="0" xfId="0" applyAlignment="1" applyFont="1">
      <alignment horizontal="left" readingOrder="0" vertical="top"/>
    </xf>
    <xf borderId="0" fillId="3" fontId="5" numFmtId="0" xfId="0" applyAlignment="1" applyFill="1" applyFont="1">
      <alignment vertical="center"/>
    </xf>
    <xf borderId="0" fillId="3" fontId="6" numFmtId="0" xfId="0" applyAlignment="1" applyFont="1">
      <alignment readingOrder="0"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4" numFmtId="164" xfId="0" applyAlignment="1" applyFont="1" applyNumberFormat="1">
      <alignment vertical="center"/>
    </xf>
    <xf borderId="0" fillId="2" fontId="4"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1" fillId="4" fontId="9" numFmtId="0" xfId="0" applyAlignment="1" applyBorder="1" applyFont="1">
      <alignment readingOrder="0" vertical="center"/>
    </xf>
    <xf borderId="0" fillId="0" fontId="4"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4"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8" numFmtId="0" xfId="0" applyAlignment="1" applyFont="1">
      <alignment readingOrder="0" vertical="center"/>
    </xf>
    <xf borderId="0" fillId="0" fontId="19" numFmtId="0" xfId="0" applyAlignment="1" applyFont="1">
      <alignment horizontal="center" readingOrder="0" vertical="center"/>
    </xf>
    <xf borderId="0" fillId="0" fontId="20" numFmtId="0" xfId="0" applyAlignment="1" applyFont="1">
      <alignment readingOrder="0" vertical="center"/>
    </xf>
    <xf borderId="0" fillId="0" fontId="8" numFmtId="0" xfId="0" applyAlignment="1" applyFont="1">
      <alignment readingOrder="0" vertical="center"/>
    </xf>
    <xf borderId="0" fillId="4" fontId="10" numFmtId="0" xfId="0" applyAlignment="1" applyFont="1">
      <alignment vertical="center"/>
    </xf>
    <xf borderId="0" fillId="5" fontId="21" numFmtId="0" xfId="0" applyAlignment="1" applyFont="1">
      <alignment vertical="center"/>
    </xf>
    <xf borderId="1" fillId="6" fontId="12" numFmtId="164" xfId="0" applyAlignment="1" applyBorder="1" applyFont="1" applyNumberFormat="1">
      <alignment vertical="center"/>
    </xf>
    <xf borderId="0" fillId="6" fontId="8"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908913226"/>
        <c:axId val="1121221743"/>
      </c:lineChart>
      <c:catAx>
        <c:axId val="908913226"/>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121221743"/>
      </c:catAx>
      <c:valAx>
        <c:axId val="112122174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908913226"/>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2698239"/>
        <c:axId val="1968076750"/>
      </c:lineChart>
      <c:catAx>
        <c:axId val="1269823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68076750"/>
      </c:catAx>
      <c:valAx>
        <c:axId val="196807675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698239"/>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204742202"/>
        <c:axId val="159995469"/>
      </c:lineChart>
      <c:catAx>
        <c:axId val="20474220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59995469"/>
      </c:catAx>
      <c:valAx>
        <c:axId val="15999546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04742202"/>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4572822"/>
        <c:axId val="97640706"/>
      </c:lineChart>
      <c:catAx>
        <c:axId val="1457282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7640706"/>
      </c:catAx>
      <c:valAx>
        <c:axId val="9764070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572822"/>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493970495"/>
        <c:axId val="859252540"/>
      </c:lineChart>
      <c:catAx>
        <c:axId val="49397049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59252540"/>
      </c:catAx>
      <c:valAx>
        <c:axId val="85925254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493970495"/>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970755876"/>
        <c:axId val="1731545265"/>
      </c:lineChart>
      <c:catAx>
        <c:axId val="97075587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31545265"/>
      </c:catAx>
      <c:valAx>
        <c:axId val="173154526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970755876"/>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028067676"/>
        <c:axId val="989309297"/>
      </c:lineChart>
      <c:catAx>
        <c:axId val="102806767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89309297"/>
      </c:catAx>
      <c:valAx>
        <c:axId val="98930929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028067676"/>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strongtowns.org/decoder-resources" TargetMode="External"/><Relationship Id="rId3" Type="http://schemas.openxmlformats.org/officeDocument/2006/relationships/hyperlink" Target="https://www.ashevillenc.gov/department/finance/comprehensive-annual-financial-report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121110.0</v>
      </c>
      <c r="F6" s="14">
        <v>111335.0</v>
      </c>
      <c r="G6" s="14">
        <v>108095.0</v>
      </c>
      <c r="H6" s="14">
        <v>127887.0</v>
      </c>
      <c r="I6" s="14">
        <v>124802.0</v>
      </c>
      <c r="J6" s="14">
        <v>131861.0</v>
      </c>
      <c r="K6" s="14">
        <v>144231.0</v>
      </c>
      <c r="L6" s="14">
        <v>191485.0</v>
      </c>
      <c r="M6" s="14">
        <v>191485.0</v>
      </c>
      <c r="N6" s="14">
        <v>230314.0</v>
      </c>
      <c r="O6" s="14">
        <v>231618.0</v>
      </c>
      <c r="P6" s="14">
        <v>221220.0</v>
      </c>
      <c r="Q6" s="14">
        <v>246441.0</v>
      </c>
      <c r="R6" s="14">
        <v>277506.0</v>
      </c>
      <c r="S6" s="14">
        <v>286255.0</v>
      </c>
      <c r="T6" s="14">
        <v>301561.0</v>
      </c>
      <c r="U6" s="12" t="s">
        <v>11</v>
      </c>
      <c r="V6" s="11"/>
      <c r="W6" s="11"/>
      <c r="X6" s="11"/>
      <c r="Y6" s="11"/>
    </row>
    <row r="7" ht="22.5" customHeight="1">
      <c r="A7" s="11" t="s">
        <v>12</v>
      </c>
      <c r="B7" s="12" t="s">
        <v>8</v>
      </c>
      <c r="C7" s="12" t="s">
        <v>9</v>
      </c>
      <c r="D7" s="12" t="s">
        <v>12</v>
      </c>
      <c r="E7" s="14">
        <v>381328.0</v>
      </c>
      <c r="F7" s="14">
        <v>376519.0</v>
      </c>
      <c r="G7" s="14">
        <v>375361.0</v>
      </c>
      <c r="H7" s="14">
        <v>378269.0</v>
      </c>
      <c r="I7" s="14">
        <v>375541.0</v>
      </c>
      <c r="J7" s="14">
        <v>371691.0</v>
      </c>
      <c r="K7" s="14">
        <v>380792.0</v>
      </c>
      <c r="L7" s="14">
        <v>395494.0</v>
      </c>
      <c r="M7" s="14">
        <v>378295.0</v>
      </c>
      <c r="N7" s="14">
        <v>417555.0</v>
      </c>
      <c r="O7" s="14">
        <v>377286.0</v>
      </c>
      <c r="P7" s="14">
        <v>530439.0</v>
      </c>
      <c r="Q7" s="14">
        <v>564057.0</v>
      </c>
      <c r="R7" s="14">
        <v>586798.0</v>
      </c>
      <c r="S7" s="14">
        <v>608532.0</v>
      </c>
      <c r="T7" s="14">
        <v>628609.0</v>
      </c>
      <c r="U7" s="12" t="s">
        <v>11</v>
      </c>
      <c r="V7" s="11"/>
      <c r="W7" s="11"/>
      <c r="X7" s="11"/>
      <c r="Y7" s="11"/>
    </row>
    <row r="8" ht="22.5" customHeight="1">
      <c r="A8" s="15" t="s">
        <v>13</v>
      </c>
      <c r="B8" s="15"/>
      <c r="C8" s="15"/>
      <c r="D8" s="15"/>
      <c r="E8" s="16">
        <f t="shared" ref="E8:T8" si="1">E6+E7</f>
        <v>502438</v>
      </c>
      <c r="F8" s="16">
        <f t="shared" si="1"/>
        <v>487854</v>
      </c>
      <c r="G8" s="16">
        <f t="shared" si="1"/>
        <v>483456</v>
      </c>
      <c r="H8" s="16">
        <f t="shared" si="1"/>
        <v>506156</v>
      </c>
      <c r="I8" s="16">
        <f t="shared" si="1"/>
        <v>500343</v>
      </c>
      <c r="J8" s="16">
        <f t="shared" si="1"/>
        <v>503552</v>
      </c>
      <c r="K8" s="16">
        <f t="shared" si="1"/>
        <v>525023</v>
      </c>
      <c r="L8" s="16">
        <f t="shared" si="1"/>
        <v>586979</v>
      </c>
      <c r="M8" s="16">
        <f t="shared" si="1"/>
        <v>569780</v>
      </c>
      <c r="N8" s="16">
        <f t="shared" si="1"/>
        <v>647869</v>
      </c>
      <c r="O8" s="16">
        <f t="shared" si="1"/>
        <v>608904</v>
      </c>
      <c r="P8" s="16">
        <f t="shared" si="1"/>
        <v>751659</v>
      </c>
      <c r="Q8" s="16">
        <f t="shared" si="1"/>
        <v>810498</v>
      </c>
      <c r="R8" s="16">
        <f t="shared" si="1"/>
        <v>864304</v>
      </c>
      <c r="S8" s="16">
        <f t="shared" si="1"/>
        <v>894787</v>
      </c>
      <c r="T8" s="16">
        <f t="shared" si="1"/>
        <v>930170</v>
      </c>
      <c r="U8" s="17"/>
      <c r="V8" s="17"/>
      <c r="W8" s="17"/>
      <c r="X8" s="17"/>
      <c r="Y8" s="17"/>
    </row>
    <row r="9" ht="22.5" customHeight="1">
      <c r="A9" s="11" t="s">
        <v>14</v>
      </c>
      <c r="B9" s="12" t="s">
        <v>8</v>
      </c>
      <c r="C9" s="12" t="s">
        <v>9</v>
      </c>
      <c r="D9" s="12" t="s">
        <v>14</v>
      </c>
      <c r="E9" s="13"/>
      <c r="F9" s="13"/>
      <c r="G9" s="13"/>
      <c r="H9" s="14">
        <v>98.0</v>
      </c>
      <c r="I9" s="14">
        <v>86.0</v>
      </c>
      <c r="J9" s="14">
        <v>74.0</v>
      </c>
      <c r="K9" s="14">
        <v>5298.0</v>
      </c>
      <c r="L9" s="14">
        <v>5138.0</v>
      </c>
      <c r="M9" s="14">
        <v>19305.0</v>
      </c>
      <c r="N9" s="14">
        <v>14405.0</v>
      </c>
      <c r="O9" s="14">
        <v>29334.0</v>
      </c>
      <c r="P9" s="14">
        <v>20884.0</v>
      </c>
      <c r="Q9" s="14">
        <v>24833.0</v>
      </c>
      <c r="R9" s="14">
        <v>29612.0</v>
      </c>
      <c r="S9" s="14">
        <v>43446.0</v>
      </c>
      <c r="T9" s="14">
        <v>46597.0</v>
      </c>
      <c r="U9" s="12" t="s">
        <v>11</v>
      </c>
      <c r="V9" s="11"/>
      <c r="W9" s="11"/>
      <c r="X9" s="11"/>
      <c r="Y9" s="11"/>
    </row>
    <row r="10" ht="22.5" customHeight="1">
      <c r="A10" s="11" t="s">
        <v>15</v>
      </c>
      <c r="B10" s="12" t="s">
        <v>8</v>
      </c>
      <c r="C10" s="12" t="s">
        <v>9</v>
      </c>
      <c r="D10" s="12" t="s">
        <v>16</v>
      </c>
      <c r="E10" s="14">
        <v>134573.0</v>
      </c>
      <c r="F10" s="14">
        <v>128293.0</v>
      </c>
      <c r="G10" s="14">
        <v>124958.0</v>
      </c>
      <c r="H10" s="14">
        <v>146836.0</v>
      </c>
      <c r="I10" s="14">
        <v>140350.0</v>
      </c>
      <c r="J10" s="14">
        <v>134315.0</v>
      </c>
      <c r="K10" s="14">
        <v>134391.0</v>
      </c>
      <c r="L10" s="14">
        <v>157643.0</v>
      </c>
      <c r="M10" s="14">
        <v>181337.0</v>
      </c>
      <c r="N10" s="14">
        <v>236889.0</v>
      </c>
      <c r="O10" s="14">
        <v>267772.0</v>
      </c>
      <c r="P10" s="14">
        <v>288652.0</v>
      </c>
      <c r="Q10" s="14">
        <v>319594.0</v>
      </c>
      <c r="R10" s="14">
        <v>309855.0</v>
      </c>
      <c r="S10" s="14">
        <v>352092.0</v>
      </c>
      <c r="T10" s="14">
        <v>390257.0</v>
      </c>
      <c r="U10" s="12" t="s">
        <v>11</v>
      </c>
      <c r="V10" s="11"/>
      <c r="W10" s="11"/>
      <c r="X10" s="11"/>
      <c r="Y10" s="11"/>
    </row>
    <row r="11" ht="22.5" customHeight="1">
      <c r="A11" s="11" t="s">
        <v>17</v>
      </c>
      <c r="B11" s="12" t="s">
        <v>8</v>
      </c>
      <c r="C11" s="12" t="s">
        <v>9</v>
      </c>
      <c r="D11" s="12" t="s">
        <v>17</v>
      </c>
      <c r="E11" s="13"/>
      <c r="F11" s="13"/>
      <c r="G11" s="13"/>
      <c r="H11" s="14">
        <v>140.0</v>
      </c>
      <c r="I11" s="14">
        <v>143.0</v>
      </c>
      <c r="J11" s="14">
        <v>7.0</v>
      </c>
      <c r="K11" s="14">
        <v>14791.0</v>
      </c>
      <c r="L11" s="14">
        <v>2942.0</v>
      </c>
      <c r="M11" s="14">
        <v>1694.0</v>
      </c>
      <c r="N11" s="14">
        <v>3194.0</v>
      </c>
      <c r="O11" s="14">
        <v>5133.0</v>
      </c>
      <c r="P11" s="14">
        <v>4095.0</v>
      </c>
      <c r="Q11" s="14">
        <v>5554.0</v>
      </c>
      <c r="R11" s="14">
        <v>29046.0</v>
      </c>
      <c r="S11" s="14">
        <v>7774.0</v>
      </c>
      <c r="T11" s="14">
        <v>6703.0</v>
      </c>
      <c r="U11" s="12" t="s">
        <v>11</v>
      </c>
      <c r="V11" s="11"/>
      <c r="W11" s="11"/>
      <c r="X11" s="11"/>
      <c r="Y11" s="11"/>
    </row>
    <row r="12" ht="22.5" customHeight="1">
      <c r="A12" s="15" t="s">
        <v>18</v>
      </c>
      <c r="B12" s="15"/>
      <c r="C12" s="15"/>
      <c r="D12" s="15"/>
      <c r="E12" s="16">
        <f t="shared" ref="E12:T12" si="2">E10+E11</f>
        <v>134573</v>
      </c>
      <c r="F12" s="16">
        <f t="shared" si="2"/>
        <v>128293</v>
      </c>
      <c r="G12" s="16">
        <f t="shared" si="2"/>
        <v>124958</v>
      </c>
      <c r="H12" s="16">
        <f t="shared" si="2"/>
        <v>146976</v>
      </c>
      <c r="I12" s="16">
        <f t="shared" si="2"/>
        <v>140493</v>
      </c>
      <c r="J12" s="16">
        <f t="shared" si="2"/>
        <v>134322</v>
      </c>
      <c r="K12" s="16">
        <f t="shared" si="2"/>
        <v>149182</v>
      </c>
      <c r="L12" s="16">
        <f t="shared" si="2"/>
        <v>160585</v>
      </c>
      <c r="M12" s="16">
        <f t="shared" si="2"/>
        <v>183031</v>
      </c>
      <c r="N12" s="16">
        <f t="shared" si="2"/>
        <v>240083</v>
      </c>
      <c r="O12" s="16">
        <f t="shared" si="2"/>
        <v>272905</v>
      </c>
      <c r="P12" s="16">
        <f t="shared" si="2"/>
        <v>292747</v>
      </c>
      <c r="Q12" s="16">
        <f t="shared" si="2"/>
        <v>325148</v>
      </c>
      <c r="R12" s="16">
        <f t="shared" si="2"/>
        <v>338901</v>
      </c>
      <c r="S12" s="16">
        <f t="shared" si="2"/>
        <v>359866</v>
      </c>
      <c r="T12" s="16">
        <f t="shared" si="2"/>
        <v>396960</v>
      </c>
      <c r="U12" s="17"/>
      <c r="V12" s="17"/>
      <c r="W12" s="17"/>
      <c r="X12" s="17"/>
      <c r="Y12" s="17"/>
    </row>
    <row r="13" ht="22.5" customHeight="1">
      <c r="A13" s="15" t="s">
        <v>9</v>
      </c>
      <c r="B13" s="15"/>
      <c r="C13" s="15"/>
      <c r="D13" s="15"/>
      <c r="E13" s="16">
        <f t="shared" ref="E13:T13" si="3">E8+E9-E12</f>
        <v>367865</v>
      </c>
      <c r="F13" s="16">
        <f t="shared" si="3"/>
        <v>359561</v>
      </c>
      <c r="G13" s="16">
        <f t="shared" si="3"/>
        <v>358498</v>
      </c>
      <c r="H13" s="16">
        <f t="shared" si="3"/>
        <v>359278</v>
      </c>
      <c r="I13" s="16">
        <f t="shared" si="3"/>
        <v>359936</v>
      </c>
      <c r="J13" s="16">
        <f t="shared" si="3"/>
        <v>369304</v>
      </c>
      <c r="K13" s="16">
        <f t="shared" si="3"/>
        <v>381139</v>
      </c>
      <c r="L13" s="16">
        <f t="shared" si="3"/>
        <v>431532</v>
      </c>
      <c r="M13" s="16">
        <f t="shared" si="3"/>
        <v>406054</v>
      </c>
      <c r="N13" s="16">
        <f t="shared" si="3"/>
        <v>422191</v>
      </c>
      <c r="O13" s="16">
        <f t="shared" si="3"/>
        <v>365333</v>
      </c>
      <c r="P13" s="16">
        <f t="shared" si="3"/>
        <v>479796</v>
      </c>
      <c r="Q13" s="16">
        <f t="shared" si="3"/>
        <v>510183</v>
      </c>
      <c r="R13" s="16">
        <f t="shared" si="3"/>
        <v>555015</v>
      </c>
      <c r="S13" s="16">
        <f t="shared" si="3"/>
        <v>578367</v>
      </c>
      <c r="T13" s="16">
        <f t="shared" si="3"/>
        <v>579807</v>
      </c>
      <c r="U13" s="17"/>
      <c r="V13" s="17"/>
      <c r="W13" s="17"/>
      <c r="X13" s="17"/>
      <c r="Y13" s="17"/>
    </row>
    <row r="14" ht="22.5" customHeight="1">
      <c r="A14" s="11" t="s">
        <v>19</v>
      </c>
      <c r="B14" s="12" t="s">
        <v>8</v>
      </c>
      <c r="C14" s="12" t="s">
        <v>20</v>
      </c>
      <c r="D14" s="12" t="s">
        <v>21</v>
      </c>
      <c r="E14" s="14">
        <v>143669.0</v>
      </c>
      <c r="F14" s="14">
        <v>147424.0</v>
      </c>
      <c r="G14" s="14">
        <v>150974.0</v>
      </c>
      <c r="H14" s="14">
        <v>155993.0</v>
      </c>
      <c r="I14" s="14">
        <v>158572.0</v>
      </c>
      <c r="J14" s="14">
        <v>162374.0</v>
      </c>
      <c r="K14" s="14">
        <v>179523.0</v>
      </c>
      <c r="L14" s="14">
        <v>175868.0</v>
      </c>
      <c r="M14" s="14">
        <v>196449.0</v>
      </c>
      <c r="N14" s="14">
        <v>206643.0</v>
      </c>
      <c r="O14" s="14">
        <v>214485.0</v>
      </c>
      <c r="P14" s="14">
        <v>216860.0</v>
      </c>
      <c r="Q14" s="14">
        <v>220168.0</v>
      </c>
      <c r="R14" s="14">
        <v>248376.0</v>
      </c>
      <c r="S14" s="14">
        <v>274757.0</v>
      </c>
      <c r="T14" s="14">
        <v>261791.0</v>
      </c>
      <c r="U14" s="12" t="s">
        <v>22</v>
      </c>
      <c r="V14" s="11"/>
      <c r="W14" s="11"/>
      <c r="X14" s="11"/>
      <c r="Y14" s="11"/>
    </row>
    <row r="15" ht="22.5" customHeight="1">
      <c r="A15" s="12" t="s">
        <v>23</v>
      </c>
      <c r="B15" s="12" t="s">
        <v>8</v>
      </c>
      <c r="C15" s="12" t="s">
        <v>20</v>
      </c>
      <c r="D15" s="12" t="s">
        <v>24</v>
      </c>
      <c r="E15" s="14">
        <v>11244.0</v>
      </c>
      <c r="F15" s="14">
        <v>8538.0</v>
      </c>
      <c r="G15" s="14">
        <v>8405.0</v>
      </c>
      <c r="H15" s="14">
        <v>10303.0</v>
      </c>
      <c r="I15" s="14">
        <v>10115.0</v>
      </c>
      <c r="J15" s="14">
        <v>8596.0</v>
      </c>
      <c r="K15" s="14">
        <v>10143.0</v>
      </c>
      <c r="L15" s="14">
        <v>7974.0</v>
      </c>
      <c r="M15" s="14">
        <v>8428.0</v>
      </c>
      <c r="N15" s="14">
        <v>3245.0</v>
      </c>
      <c r="O15" s="14">
        <v>10625.0</v>
      </c>
      <c r="P15" s="14">
        <v>4857.0</v>
      </c>
      <c r="Q15" s="14">
        <v>11176.0</v>
      </c>
      <c r="R15" s="14">
        <v>20035.0</v>
      </c>
      <c r="S15" s="14">
        <v>7099.0</v>
      </c>
      <c r="T15" s="14">
        <v>20377.0</v>
      </c>
      <c r="U15" s="12" t="s">
        <v>22</v>
      </c>
      <c r="V15" s="11"/>
      <c r="W15" s="11"/>
      <c r="X15" s="11"/>
      <c r="Y15" s="11"/>
    </row>
    <row r="16" ht="22.5" customHeight="1">
      <c r="A16" s="12" t="s">
        <v>25</v>
      </c>
      <c r="B16" s="12" t="s">
        <v>8</v>
      </c>
      <c r="C16" s="12" t="s">
        <v>20</v>
      </c>
      <c r="D16" s="12" t="s">
        <v>26</v>
      </c>
      <c r="E16" s="14">
        <v>6682.0</v>
      </c>
      <c r="F16" s="14">
        <v>9582.0</v>
      </c>
      <c r="G16" s="14">
        <v>11926.0</v>
      </c>
      <c r="H16" s="14">
        <v>9150.0</v>
      </c>
      <c r="I16" s="14">
        <v>10673.0</v>
      </c>
      <c r="J16" s="14">
        <v>8213.0</v>
      </c>
      <c r="K16" s="14">
        <v>11647.0</v>
      </c>
      <c r="L16" s="14">
        <v>8376.0</v>
      </c>
      <c r="M16" s="14">
        <v>7286.0</v>
      </c>
      <c r="N16" s="14">
        <v>15013.0</v>
      </c>
      <c r="O16" s="14">
        <v>9932.0</v>
      </c>
      <c r="P16" s="14">
        <v>11667.0</v>
      </c>
      <c r="Q16" s="14">
        <v>10536.0</v>
      </c>
      <c r="R16" s="14">
        <v>13676.0</v>
      </c>
      <c r="S16" s="14">
        <v>5950.0</v>
      </c>
      <c r="T16" s="14">
        <v>2661.0</v>
      </c>
      <c r="U16" s="12" t="s">
        <v>22</v>
      </c>
      <c r="V16" s="11"/>
      <c r="W16" s="11"/>
      <c r="X16" s="11"/>
      <c r="Y16" s="11"/>
    </row>
    <row r="17" ht="22.5" customHeight="1">
      <c r="A17" s="18" t="s">
        <v>27</v>
      </c>
      <c r="B17" s="15"/>
      <c r="C17" s="15"/>
      <c r="D17" s="15"/>
      <c r="E17" s="16">
        <f t="shared" ref="E17:T17" si="4">E15+E16</f>
        <v>17926</v>
      </c>
      <c r="F17" s="16">
        <f t="shared" si="4"/>
        <v>18120</v>
      </c>
      <c r="G17" s="16">
        <f t="shared" si="4"/>
        <v>20331</v>
      </c>
      <c r="H17" s="16">
        <f t="shared" si="4"/>
        <v>19453</v>
      </c>
      <c r="I17" s="16">
        <f t="shared" si="4"/>
        <v>20788</v>
      </c>
      <c r="J17" s="16">
        <f t="shared" si="4"/>
        <v>16809</v>
      </c>
      <c r="K17" s="16">
        <f t="shared" si="4"/>
        <v>21790</v>
      </c>
      <c r="L17" s="16">
        <f t="shared" si="4"/>
        <v>16350</v>
      </c>
      <c r="M17" s="16">
        <f t="shared" si="4"/>
        <v>15714</v>
      </c>
      <c r="N17" s="16">
        <f t="shared" si="4"/>
        <v>18258</v>
      </c>
      <c r="O17" s="16">
        <f t="shared" si="4"/>
        <v>20557</v>
      </c>
      <c r="P17" s="16">
        <f t="shared" si="4"/>
        <v>16524</v>
      </c>
      <c r="Q17" s="16">
        <f t="shared" si="4"/>
        <v>21712</v>
      </c>
      <c r="R17" s="16">
        <f t="shared" si="4"/>
        <v>33711</v>
      </c>
      <c r="S17" s="16">
        <f t="shared" si="4"/>
        <v>13049</v>
      </c>
      <c r="T17" s="16">
        <f t="shared" si="4"/>
        <v>23038</v>
      </c>
      <c r="U17" s="17"/>
      <c r="V17" s="17"/>
      <c r="W17" s="17"/>
      <c r="X17" s="17"/>
      <c r="Y17" s="17"/>
    </row>
    <row r="18" ht="22.5" customHeight="1">
      <c r="A18" s="11" t="s">
        <v>28</v>
      </c>
      <c r="B18" s="12" t="s">
        <v>8</v>
      </c>
      <c r="C18" s="12" t="s">
        <v>20</v>
      </c>
      <c r="D18" s="12" t="s">
        <v>29</v>
      </c>
      <c r="E18" s="14">
        <v>1125.0</v>
      </c>
      <c r="F18" s="14">
        <v>930.0</v>
      </c>
      <c r="G18" s="14">
        <v>861.0</v>
      </c>
      <c r="H18" s="14">
        <v>975.0</v>
      </c>
      <c r="I18" s="14">
        <v>662.0</v>
      </c>
      <c r="J18" s="14">
        <v>856.0</v>
      </c>
      <c r="K18" s="14">
        <v>757.0</v>
      </c>
      <c r="L18" s="14">
        <v>791.0</v>
      </c>
      <c r="M18" s="14">
        <v>724.0</v>
      </c>
      <c r="N18" s="14">
        <v>1431.0</v>
      </c>
      <c r="O18" s="14">
        <v>2225.0</v>
      </c>
      <c r="P18" s="14">
        <v>2551.0</v>
      </c>
      <c r="Q18" s="14">
        <v>2912.0</v>
      </c>
      <c r="R18" s="14">
        <v>3229.0</v>
      </c>
      <c r="S18" s="14">
        <v>2636.0</v>
      </c>
      <c r="T18" s="14">
        <v>3647.0</v>
      </c>
      <c r="U18" s="12" t="s">
        <v>22</v>
      </c>
      <c r="V18" s="11"/>
      <c r="W18" s="11"/>
      <c r="X18" s="11"/>
      <c r="Y18" s="11"/>
    </row>
    <row r="19" ht="22.5" customHeight="1">
      <c r="A19" s="11" t="s">
        <v>30</v>
      </c>
      <c r="B19" s="12" t="s">
        <v>8</v>
      </c>
      <c r="C19" s="12" t="s">
        <v>31</v>
      </c>
      <c r="D19" s="12" t="s">
        <v>32</v>
      </c>
      <c r="E19" s="14">
        <v>381483.0</v>
      </c>
      <c r="F19" s="14">
        <v>376519.0</v>
      </c>
      <c r="G19" s="14">
        <v>375360.0</v>
      </c>
      <c r="H19" s="14">
        <v>378269.0</v>
      </c>
      <c r="I19" s="14">
        <v>375541.0</v>
      </c>
      <c r="J19" s="14">
        <v>371690.0</v>
      </c>
      <c r="K19" s="14">
        <v>380792.0</v>
      </c>
      <c r="L19" s="14">
        <v>395494.0</v>
      </c>
      <c r="M19" s="14">
        <v>377294.0</v>
      </c>
      <c r="N19" s="14">
        <v>417678.0</v>
      </c>
      <c r="O19" s="14">
        <v>473398.0</v>
      </c>
      <c r="P19" s="14">
        <v>530439.0</v>
      </c>
      <c r="Q19" s="14">
        <v>564057.0</v>
      </c>
      <c r="R19" s="14">
        <v>581835.0</v>
      </c>
      <c r="S19" s="14">
        <v>608532.0</v>
      </c>
      <c r="T19" s="14">
        <v>628608.0</v>
      </c>
      <c r="U19" s="12" t="s">
        <v>33</v>
      </c>
      <c r="V19" s="11"/>
      <c r="W19" s="11"/>
      <c r="X19" s="11"/>
      <c r="Y19" s="11"/>
    </row>
    <row r="20" ht="22.5" customHeight="1">
      <c r="A20" s="12" t="s">
        <v>34</v>
      </c>
      <c r="B20" s="12" t="s">
        <v>35</v>
      </c>
      <c r="C20" s="12" t="s">
        <v>36</v>
      </c>
      <c r="D20" s="12" t="s">
        <v>37</v>
      </c>
      <c r="E20" s="14">
        <v>55751.0</v>
      </c>
      <c r="F20" s="14">
        <v>47418.0</v>
      </c>
      <c r="G20" s="14">
        <v>38783.0</v>
      </c>
      <c r="H20" s="14">
        <v>37540.0</v>
      </c>
      <c r="I20" s="14">
        <v>41279.0</v>
      </c>
      <c r="J20" s="14">
        <v>46713.0</v>
      </c>
      <c r="K20" s="14">
        <v>49639.0</v>
      </c>
      <c r="L20" s="14">
        <v>51209.0</v>
      </c>
      <c r="M20" s="14">
        <v>60691.0</v>
      </c>
      <c r="N20" s="14">
        <v>70318.0</v>
      </c>
      <c r="O20" s="14">
        <v>92050.0</v>
      </c>
      <c r="P20" s="14">
        <v>115698.0</v>
      </c>
      <c r="Q20" s="14">
        <v>136592.0</v>
      </c>
      <c r="R20" s="14">
        <v>140030.0</v>
      </c>
      <c r="S20" s="14">
        <v>94088.0</v>
      </c>
      <c r="T20" s="14">
        <v>86798.0</v>
      </c>
      <c r="U20" s="12" t="s">
        <v>38</v>
      </c>
      <c r="V20" s="11"/>
      <c r="W20" s="11"/>
      <c r="X20" s="11"/>
      <c r="Y20" s="11"/>
    </row>
    <row r="21" ht="22.5" customHeight="1">
      <c r="A21" s="12" t="s">
        <v>39</v>
      </c>
      <c r="B21" s="12" t="s">
        <v>35</v>
      </c>
      <c r="C21" s="12" t="s">
        <v>36</v>
      </c>
      <c r="D21" s="12" t="s">
        <v>40</v>
      </c>
      <c r="E21" s="14">
        <v>289428.0</v>
      </c>
      <c r="F21" s="14">
        <v>310882.0</v>
      </c>
      <c r="G21" s="14">
        <v>320181.0</v>
      </c>
      <c r="H21" s="14">
        <v>328228.0</v>
      </c>
      <c r="I21" s="14">
        <v>335297.0</v>
      </c>
      <c r="J21" s="14">
        <v>339621.0</v>
      </c>
      <c r="K21" s="14">
        <v>356585.0</v>
      </c>
      <c r="L21" s="14">
        <v>370006.0</v>
      </c>
      <c r="M21" s="14">
        <v>371433.0</v>
      </c>
      <c r="N21" s="14">
        <v>390088.0</v>
      </c>
      <c r="O21" s="14">
        <v>400296.0</v>
      </c>
      <c r="P21" s="14">
        <v>417954.0</v>
      </c>
      <c r="Q21" s="14">
        <v>429363.0</v>
      </c>
      <c r="R21" s="14">
        <v>446050.0</v>
      </c>
      <c r="S21" s="14">
        <v>518526.0</v>
      </c>
      <c r="T21" s="14">
        <v>545917.0</v>
      </c>
      <c r="U21" s="12" t="s">
        <v>38</v>
      </c>
      <c r="V21" s="11"/>
      <c r="W21" s="11"/>
      <c r="X21" s="11"/>
      <c r="Y21" s="11"/>
    </row>
    <row r="22" ht="22.5" customHeight="1">
      <c r="A22" s="12" t="s">
        <v>41</v>
      </c>
      <c r="B22" s="12" t="s">
        <v>35</v>
      </c>
      <c r="C22" s="12" t="s">
        <v>36</v>
      </c>
      <c r="D22" s="12"/>
      <c r="E22" s="13"/>
      <c r="F22" s="13"/>
      <c r="G22" s="13"/>
      <c r="H22" s="13"/>
      <c r="I22" s="13"/>
      <c r="J22" s="13"/>
      <c r="K22" s="13"/>
      <c r="L22" s="13"/>
      <c r="M22" s="13"/>
      <c r="N22" s="13"/>
      <c r="O22" s="13"/>
      <c r="P22" s="13"/>
      <c r="Q22" s="13"/>
      <c r="R22" s="13"/>
      <c r="S22" s="13"/>
      <c r="T22" s="14"/>
      <c r="U22" s="11"/>
      <c r="V22" s="11"/>
      <c r="W22" s="11"/>
      <c r="X22" s="11"/>
      <c r="Y22" s="11"/>
    </row>
    <row r="23" ht="22.5" customHeight="1">
      <c r="A23" s="12" t="s">
        <v>42</v>
      </c>
      <c r="B23" s="12" t="s">
        <v>35</v>
      </c>
      <c r="C23" s="12" t="s">
        <v>43</v>
      </c>
      <c r="D23" s="12" t="s">
        <v>37</v>
      </c>
      <c r="E23" s="14">
        <v>40660.0</v>
      </c>
      <c r="F23" s="14">
        <v>38950.0</v>
      </c>
      <c r="G23" s="14">
        <v>19049.0</v>
      </c>
      <c r="H23" s="14">
        <v>25381.0</v>
      </c>
      <c r="I23" s="14">
        <v>20675.0</v>
      </c>
      <c r="J23" s="14">
        <v>26367.0</v>
      </c>
      <c r="K23" s="14">
        <v>26107.0</v>
      </c>
      <c r="L23" s="14">
        <v>28376.0</v>
      </c>
      <c r="M23" s="14">
        <v>36152.0</v>
      </c>
      <c r="N23" s="14">
        <v>60662.0</v>
      </c>
      <c r="O23" s="14">
        <v>94647.0</v>
      </c>
      <c r="P23" s="14">
        <v>118006.0</v>
      </c>
      <c r="Q23" s="14">
        <v>70803.0</v>
      </c>
      <c r="R23" s="14">
        <v>85082.0</v>
      </c>
      <c r="S23" s="14">
        <v>97793.0</v>
      </c>
      <c r="T23" s="14">
        <v>91023.0</v>
      </c>
      <c r="U23" s="12" t="s">
        <v>44</v>
      </c>
      <c r="V23" s="11"/>
      <c r="W23" s="11"/>
      <c r="X23" s="11"/>
      <c r="Y23" s="11"/>
    </row>
    <row r="24" ht="22.5" customHeight="1">
      <c r="A24" s="12" t="s">
        <v>45</v>
      </c>
      <c r="B24" s="12" t="s">
        <v>35</v>
      </c>
      <c r="C24" s="19" t="s">
        <v>43</v>
      </c>
      <c r="D24" s="12" t="s">
        <v>40</v>
      </c>
      <c r="E24" s="14">
        <v>245749.0</v>
      </c>
      <c r="F24" s="14">
        <v>261185.0</v>
      </c>
      <c r="G24" s="14">
        <v>292854.0</v>
      </c>
      <c r="H24" s="14">
        <v>301355.0</v>
      </c>
      <c r="I24" s="14">
        <v>315512.0</v>
      </c>
      <c r="J24" s="14">
        <v>316843.0</v>
      </c>
      <c r="K24" s="14">
        <v>326092.0</v>
      </c>
      <c r="L24" s="14">
        <v>339072.0</v>
      </c>
      <c r="M24" s="14">
        <v>345480.0</v>
      </c>
      <c r="N24" s="14">
        <v>348115.0</v>
      </c>
      <c r="O24" s="14">
        <v>355160.0</v>
      </c>
      <c r="P24" s="14">
        <v>364227.0</v>
      </c>
      <c r="Q24" s="14">
        <v>430873.0</v>
      </c>
      <c r="R24" s="14">
        <v>432153.0</v>
      </c>
      <c r="S24" s="14">
        <v>439893.0</v>
      </c>
      <c r="T24" s="14">
        <v>467763.0</v>
      </c>
      <c r="U24" s="12" t="s">
        <v>44</v>
      </c>
      <c r="V24" s="11"/>
      <c r="W24" s="11"/>
      <c r="X24" s="11"/>
      <c r="Y24" s="11"/>
    </row>
    <row r="25" ht="22.5" customHeight="1">
      <c r="A25" s="12" t="s">
        <v>46</v>
      </c>
      <c r="B25" s="12" t="s">
        <v>35</v>
      </c>
      <c r="C25" s="19" t="s">
        <v>43</v>
      </c>
      <c r="D25" s="12"/>
      <c r="E25" s="13"/>
      <c r="F25" s="13"/>
      <c r="G25" s="13"/>
      <c r="H25" s="13"/>
      <c r="I25" s="13"/>
      <c r="J25" s="13"/>
      <c r="K25" s="13"/>
      <c r="L25" s="13"/>
      <c r="M25" s="13"/>
      <c r="N25" s="13"/>
      <c r="O25" s="13"/>
      <c r="P25" s="13"/>
      <c r="Q25" s="13"/>
      <c r="R25" s="13"/>
      <c r="S25" s="13"/>
      <c r="T25" s="14"/>
      <c r="U25" s="11"/>
      <c r="V25" s="11"/>
      <c r="W25" s="11"/>
      <c r="X25" s="11"/>
      <c r="Y25" s="11"/>
    </row>
    <row r="26" ht="22.5" customHeight="1">
      <c r="A26" s="18" t="s">
        <v>47</v>
      </c>
      <c r="B26" s="15"/>
      <c r="C26" s="15" t="s">
        <v>12</v>
      </c>
      <c r="D26" s="15"/>
      <c r="E26" s="16">
        <f t="shared" ref="E26:T26" si="5">sum(E20:E25)</f>
        <v>631588</v>
      </c>
      <c r="F26" s="16">
        <f t="shared" si="5"/>
        <v>658435</v>
      </c>
      <c r="G26" s="16">
        <f t="shared" si="5"/>
        <v>670867</v>
      </c>
      <c r="H26" s="16">
        <f t="shared" si="5"/>
        <v>692504</v>
      </c>
      <c r="I26" s="16">
        <f t="shared" si="5"/>
        <v>712763</v>
      </c>
      <c r="J26" s="16">
        <f t="shared" si="5"/>
        <v>729544</v>
      </c>
      <c r="K26" s="16">
        <f t="shared" si="5"/>
        <v>758423</v>
      </c>
      <c r="L26" s="16">
        <f t="shared" si="5"/>
        <v>788663</v>
      </c>
      <c r="M26" s="16">
        <f t="shared" si="5"/>
        <v>813756</v>
      </c>
      <c r="N26" s="16">
        <f t="shared" si="5"/>
        <v>869183</v>
      </c>
      <c r="O26" s="16">
        <f t="shared" si="5"/>
        <v>942153</v>
      </c>
      <c r="P26" s="16">
        <f t="shared" si="5"/>
        <v>1015885</v>
      </c>
      <c r="Q26" s="16">
        <f t="shared" si="5"/>
        <v>1067631</v>
      </c>
      <c r="R26" s="16">
        <f t="shared" si="5"/>
        <v>1103315</v>
      </c>
      <c r="S26" s="16">
        <f t="shared" si="5"/>
        <v>1150300</v>
      </c>
      <c r="T26" s="16">
        <f t="shared" si="5"/>
        <v>1191501</v>
      </c>
      <c r="U26" s="17"/>
      <c r="V26" s="17"/>
      <c r="W26" s="17"/>
      <c r="X26" s="17"/>
      <c r="Y26" s="17"/>
    </row>
    <row r="27" ht="22.5" customHeight="1"/>
    <row r="28" ht="22.5" customHeight="1">
      <c r="A28" s="20" t="s">
        <v>48</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49</v>
      </c>
      <c r="B29" s="22"/>
      <c r="C29" s="22"/>
      <c r="D29" s="22"/>
      <c r="E29" s="23">
        <f t="shared" ref="E29:T29" si="6">E6-E12</f>
        <v>-13463</v>
      </c>
      <c r="F29" s="23">
        <f t="shared" si="6"/>
        <v>-16958</v>
      </c>
      <c r="G29" s="23">
        <f t="shared" si="6"/>
        <v>-16863</v>
      </c>
      <c r="H29" s="23">
        <f t="shared" si="6"/>
        <v>-19089</v>
      </c>
      <c r="I29" s="23">
        <f t="shared" si="6"/>
        <v>-15691</v>
      </c>
      <c r="J29" s="23">
        <f t="shared" si="6"/>
        <v>-2461</v>
      </c>
      <c r="K29" s="23">
        <f t="shared" si="6"/>
        <v>-4951</v>
      </c>
      <c r="L29" s="23">
        <f t="shared" si="6"/>
        <v>30900</v>
      </c>
      <c r="M29" s="23">
        <f t="shared" si="6"/>
        <v>8454</v>
      </c>
      <c r="N29" s="23">
        <f t="shared" si="6"/>
        <v>-9769</v>
      </c>
      <c r="O29" s="23">
        <f t="shared" si="6"/>
        <v>-41287</v>
      </c>
      <c r="P29" s="23">
        <f t="shared" si="6"/>
        <v>-71527</v>
      </c>
      <c r="Q29" s="23">
        <f t="shared" si="6"/>
        <v>-78707</v>
      </c>
      <c r="R29" s="23">
        <f t="shared" si="6"/>
        <v>-61395</v>
      </c>
      <c r="S29" s="23">
        <f t="shared" si="6"/>
        <v>-73611</v>
      </c>
      <c r="T29" s="23">
        <f t="shared" si="6"/>
        <v>-95399</v>
      </c>
      <c r="U29" s="11"/>
      <c r="V29" s="11"/>
      <c r="W29" s="11"/>
      <c r="X29" s="11"/>
      <c r="Y29" s="11"/>
    </row>
    <row r="30" ht="22.5" customHeight="1">
      <c r="A30" s="22" t="s">
        <v>50</v>
      </c>
      <c r="B30" s="22"/>
      <c r="C30" s="22"/>
      <c r="D30" s="22"/>
      <c r="E30" s="22">
        <f t="shared" ref="E30:T30" si="7">if(iserror(E6/E12),0,E6/E12)</f>
        <v>0.8999576438</v>
      </c>
      <c r="F30" s="22">
        <f t="shared" si="7"/>
        <v>0.8678181974</v>
      </c>
      <c r="G30" s="22">
        <f t="shared" si="7"/>
        <v>0.865050657</v>
      </c>
      <c r="H30" s="22">
        <f t="shared" si="7"/>
        <v>0.8701216525</v>
      </c>
      <c r="I30" s="22">
        <f t="shared" si="7"/>
        <v>0.8883147203</v>
      </c>
      <c r="J30" s="22">
        <f t="shared" si="7"/>
        <v>0.981678355</v>
      </c>
      <c r="K30" s="22">
        <f t="shared" si="7"/>
        <v>0.96681235</v>
      </c>
      <c r="L30" s="22">
        <f t="shared" si="7"/>
        <v>1.192421459</v>
      </c>
      <c r="M30" s="22">
        <f t="shared" si="7"/>
        <v>1.046188897</v>
      </c>
      <c r="N30" s="22">
        <f t="shared" si="7"/>
        <v>0.9593099053</v>
      </c>
      <c r="O30" s="22">
        <f t="shared" si="7"/>
        <v>0.8487129221</v>
      </c>
      <c r="P30" s="22">
        <f t="shared" si="7"/>
        <v>0.7556695713</v>
      </c>
      <c r="Q30" s="22">
        <f t="shared" si="7"/>
        <v>0.7579348481</v>
      </c>
      <c r="R30" s="22">
        <f t="shared" si="7"/>
        <v>0.8188409004</v>
      </c>
      <c r="S30" s="22">
        <f t="shared" si="7"/>
        <v>0.7954488615</v>
      </c>
      <c r="T30" s="22">
        <f t="shared" si="7"/>
        <v>0.7596760379</v>
      </c>
      <c r="U30" s="11"/>
      <c r="V30" s="11"/>
      <c r="W30" s="11"/>
      <c r="X30" s="11"/>
      <c r="Y30" s="11"/>
    </row>
    <row r="31" ht="22.5" customHeight="1">
      <c r="A31" s="22" t="s">
        <v>51</v>
      </c>
      <c r="B31" s="22"/>
      <c r="C31" s="22"/>
      <c r="D31" s="22"/>
      <c r="E31" s="22">
        <f t="shared" ref="E31:T31" si="8">if(iserror((E8+E9)/E12),0,(E8+E9)/E12)</f>
        <v>3.733572113</v>
      </c>
      <c r="F31" s="22">
        <f t="shared" si="8"/>
        <v>3.80265486</v>
      </c>
      <c r="G31" s="22">
        <f t="shared" si="8"/>
        <v>3.868947967</v>
      </c>
      <c r="H31" s="22">
        <f t="shared" si="8"/>
        <v>3.444467124</v>
      </c>
      <c r="I31" s="22">
        <f t="shared" si="8"/>
        <v>3.561949706</v>
      </c>
      <c r="J31" s="22">
        <f t="shared" si="8"/>
        <v>3.749393249</v>
      </c>
      <c r="K31" s="22">
        <f t="shared" si="8"/>
        <v>3.554859165</v>
      </c>
      <c r="L31" s="22">
        <f t="shared" si="8"/>
        <v>3.687249743</v>
      </c>
      <c r="M31" s="22">
        <f t="shared" si="8"/>
        <v>3.218498506</v>
      </c>
      <c r="N31" s="22">
        <f t="shared" si="8"/>
        <v>2.758521011</v>
      </c>
      <c r="O31" s="22">
        <f t="shared" si="8"/>
        <v>2.338681959</v>
      </c>
      <c r="P31" s="22">
        <f t="shared" si="8"/>
        <v>2.638944208</v>
      </c>
      <c r="Q31" s="22">
        <f t="shared" si="8"/>
        <v>2.569079312</v>
      </c>
      <c r="R31" s="22">
        <f t="shared" si="8"/>
        <v>2.637690653</v>
      </c>
      <c r="S31" s="22">
        <f t="shared" si="8"/>
        <v>2.607173226</v>
      </c>
      <c r="T31" s="22">
        <f t="shared" si="8"/>
        <v>2.460618198</v>
      </c>
      <c r="U31" s="11"/>
      <c r="V31" s="11"/>
      <c r="W31" s="11"/>
      <c r="X31" s="11"/>
      <c r="Y31" s="11"/>
    </row>
    <row r="32" ht="22.5" customHeight="1">
      <c r="A32" s="22" t="s">
        <v>52</v>
      </c>
      <c r="B32" s="24"/>
      <c r="C32" s="24"/>
      <c r="D32" s="24"/>
      <c r="E32" s="22">
        <f t="shared" ref="E32:T32" si="9">IF(E29&lt;0,-E29/E14,0)</f>
        <v>0.09370845485</v>
      </c>
      <c r="F32" s="22">
        <f t="shared" si="9"/>
        <v>0.1150287606</v>
      </c>
      <c r="G32" s="22">
        <f t="shared" si="9"/>
        <v>0.1116947289</v>
      </c>
      <c r="H32" s="22">
        <f t="shared" si="9"/>
        <v>0.1223708756</v>
      </c>
      <c r="I32" s="22">
        <f t="shared" si="9"/>
        <v>0.09895189567</v>
      </c>
      <c r="J32" s="22">
        <f t="shared" si="9"/>
        <v>0.0151563674</v>
      </c>
      <c r="K32" s="22">
        <f t="shared" si="9"/>
        <v>0.02757863895</v>
      </c>
      <c r="L32" s="22">
        <f t="shared" si="9"/>
        <v>0</v>
      </c>
      <c r="M32" s="22">
        <f t="shared" si="9"/>
        <v>0</v>
      </c>
      <c r="N32" s="22">
        <f t="shared" si="9"/>
        <v>0.04727476856</v>
      </c>
      <c r="O32" s="22">
        <f t="shared" si="9"/>
        <v>0.1924936476</v>
      </c>
      <c r="P32" s="22">
        <f t="shared" si="9"/>
        <v>0.3298303053</v>
      </c>
      <c r="Q32" s="22">
        <f t="shared" si="9"/>
        <v>0.3574861015</v>
      </c>
      <c r="R32" s="22">
        <f t="shared" si="9"/>
        <v>0.2471857184</v>
      </c>
      <c r="S32" s="22">
        <f t="shared" si="9"/>
        <v>0.2679131014</v>
      </c>
      <c r="T32" s="22">
        <f t="shared" si="9"/>
        <v>0.3644090133</v>
      </c>
      <c r="U32" s="11"/>
      <c r="V32" s="11"/>
      <c r="W32" s="11"/>
      <c r="X32" s="11"/>
      <c r="Y32" s="11"/>
    </row>
    <row r="33" ht="22.5" customHeight="1">
      <c r="A33" s="25"/>
    </row>
    <row r="34" ht="22.5" customHeight="1">
      <c r="A34" s="26" t="s">
        <v>53</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54</v>
      </c>
      <c r="B35" s="24"/>
      <c r="C35" s="24"/>
      <c r="D35" s="24"/>
      <c r="E35" s="22">
        <f t="shared" ref="E35:T35" si="10">if(iserror(E18/E14),0,E18/E14)</f>
        <v>0.007830499273</v>
      </c>
      <c r="F35" s="22">
        <f t="shared" si="10"/>
        <v>0.006308335142</v>
      </c>
      <c r="G35" s="22">
        <f t="shared" si="10"/>
        <v>0.005702968723</v>
      </c>
      <c r="H35" s="22">
        <f t="shared" si="10"/>
        <v>0.006250280461</v>
      </c>
      <c r="I35" s="22">
        <f t="shared" si="10"/>
        <v>0.004174759731</v>
      </c>
      <c r="J35" s="22">
        <f t="shared" si="10"/>
        <v>0.005271779965</v>
      </c>
      <c r="K35" s="22">
        <f t="shared" si="10"/>
        <v>0.00421672989</v>
      </c>
      <c r="L35" s="22">
        <f t="shared" si="10"/>
        <v>0.00449769145</v>
      </c>
      <c r="M35" s="22">
        <f t="shared" si="10"/>
        <v>0.003685434897</v>
      </c>
      <c r="N35" s="22">
        <f t="shared" si="10"/>
        <v>0.006924986571</v>
      </c>
      <c r="O35" s="22">
        <f t="shared" si="10"/>
        <v>0.01037368581</v>
      </c>
      <c r="P35" s="22">
        <f t="shared" si="10"/>
        <v>0.01176334963</v>
      </c>
      <c r="Q35" s="22">
        <f t="shared" si="10"/>
        <v>0.01322626358</v>
      </c>
      <c r="R35" s="22">
        <f t="shared" si="10"/>
        <v>0.01300045093</v>
      </c>
      <c r="S35" s="22">
        <f t="shared" si="10"/>
        <v>0.009593932093</v>
      </c>
      <c r="T35" s="22">
        <f t="shared" si="10"/>
        <v>0.01393096019</v>
      </c>
      <c r="U35" s="11"/>
      <c r="V35" s="11"/>
      <c r="W35" s="11"/>
      <c r="X35" s="11"/>
      <c r="Y35" s="11"/>
    </row>
    <row r="36" ht="22.5" customHeight="1">
      <c r="A36" s="22" t="s">
        <v>55</v>
      </c>
      <c r="B36" s="24"/>
      <c r="C36" s="24"/>
      <c r="D36" s="24"/>
      <c r="E36" s="22">
        <f t="shared" ref="E36:T36" si="11">if(iserror(E19/E$26),0,E19/E$26)</f>
        <v>0.6040060926</v>
      </c>
      <c r="F36" s="22">
        <f t="shared" si="11"/>
        <v>0.5718392856</v>
      </c>
      <c r="G36" s="22">
        <f t="shared" si="11"/>
        <v>0.5595147771</v>
      </c>
      <c r="H36" s="22">
        <f t="shared" si="11"/>
        <v>0.546233668</v>
      </c>
      <c r="I36" s="22">
        <f t="shared" si="11"/>
        <v>0.5268806041</v>
      </c>
      <c r="J36" s="22">
        <f t="shared" si="11"/>
        <v>0.5094826357</v>
      </c>
      <c r="K36" s="22">
        <f t="shared" si="11"/>
        <v>0.5020839294</v>
      </c>
      <c r="L36" s="22">
        <f t="shared" si="11"/>
        <v>0.5014740136</v>
      </c>
      <c r="M36" s="22">
        <f t="shared" si="11"/>
        <v>0.4636451221</v>
      </c>
      <c r="N36" s="22">
        <f t="shared" si="11"/>
        <v>0.4805409218</v>
      </c>
      <c r="O36" s="22">
        <f t="shared" si="11"/>
        <v>0.5024640372</v>
      </c>
      <c r="P36" s="22">
        <f t="shared" si="11"/>
        <v>0.5221447309</v>
      </c>
      <c r="Q36" s="22">
        <f t="shared" si="11"/>
        <v>0.528325798</v>
      </c>
      <c r="R36" s="22">
        <f t="shared" si="11"/>
        <v>0.5273516629</v>
      </c>
      <c r="S36" s="22">
        <f t="shared" si="11"/>
        <v>0.5290202556</v>
      </c>
      <c r="T36" s="22">
        <f t="shared" si="11"/>
        <v>0.527576561</v>
      </c>
      <c r="U36" s="11"/>
      <c r="V36" s="11"/>
      <c r="W36" s="11"/>
      <c r="X36" s="11"/>
      <c r="Y36" s="11"/>
    </row>
    <row r="37" ht="22.5" customHeight="1"/>
    <row r="38" ht="22.5" customHeight="1">
      <c r="A38" s="20" t="s">
        <v>56</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57</v>
      </c>
      <c r="B39" s="24"/>
      <c r="C39" s="24"/>
      <c r="D39" s="24"/>
      <c r="E39" s="22">
        <f t="shared" ref="E39:T39" si="12">if(iserror(E17/E14),0,E17/E14)</f>
        <v>0.1247729155</v>
      </c>
      <c r="F39" s="22">
        <f t="shared" si="12"/>
        <v>0.1229107879</v>
      </c>
      <c r="G39" s="22">
        <f t="shared" si="12"/>
        <v>0.1346655716</v>
      </c>
      <c r="H39" s="22">
        <f t="shared" si="12"/>
        <v>0.1247043137</v>
      </c>
      <c r="I39" s="22">
        <f t="shared" si="12"/>
        <v>0.1310950231</v>
      </c>
      <c r="J39" s="22">
        <f t="shared" si="12"/>
        <v>0.103520268</v>
      </c>
      <c r="K39" s="22">
        <f t="shared" si="12"/>
        <v>0.1213772051</v>
      </c>
      <c r="L39" s="22">
        <f t="shared" si="12"/>
        <v>0.09296745286</v>
      </c>
      <c r="M39" s="22">
        <f t="shared" si="12"/>
        <v>0.07999022647</v>
      </c>
      <c r="N39" s="22">
        <f t="shared" si="12"/>
        <v>0.08835527939</v>
      </c>
      <c r="O39" s="22">
        <f t="shared" si="12"/>
        <v>0.09584353218</v>
      </c>
      <c r="P39" s="22">
        <f t="shared" si="12"/>
        <v>0.07619662455</v>
      </c>
      <c r="Q39" s="22">
        <f t="shared" si="12"/>
        <v>0.09861560263</v>
      </c>
      <c r="R39" s="22">
        <f t="shared" si="12"/>
        <v>0.135725674</v>
      </c>
      <c r="S39" s="22">
        <f t="shared" si="12"/>
        <v>0.04749287552</v>
      </c>
      <c r="T39" s="22">
        <f t="shared" si="12"/>
        <v>0.08800149738</v>
      </c>
      <c r="U39" s="11"/>
      <c r="V39" s="11"/>
      <c r="W39" s="11"/>
      <c r="X39" s="11"/>
      <c r="Y39" s="11"/>
    </row>
    <row r="40" ht="15.75" customHeight="1"/>
    <row r="41" ht="15.75" customHeight="1"/>
    <row r="42" ht="15.75" customHeight="1">
      <c r="A42" s="27" t="s">
        <v>58</v>
      </c>
      <c r="B42" s="28"/>
      <c r="C42" s="28"/>
      <c r="D42" s="28" t="str">
        <f>G3</f>
        <v>thousands</v>
      </c>
      <c r="E42" s="29">
        <f t="shared" ref="E42:T42" si="13">if($D$42="dollars",E$29/1000,if($D$42="millions",E$29*1000,E$29))</f>
        <v>-13463</v>
      </c>
      <c r="F42" s="29">
        <f t="shared" si="13"/>
        <v>-16958</v>
      </c>
      <c r="G42" s="29">
        <f t="shared" si="13"/>
        <v>-16863</v>
      </c>
      <c r="H42" s="29">
        <f t="shared" si="13"/>
        <v>-19089</v>
      </c>
      <c r="I42" s="29">
        <f t="shared" si="13"/>
        <v>-15691</v>
      </c>
      <c r="J42" s="29">
        <f t="shared" si="13"/>
        <v>-2461</v>
      </c>
      <c r="K42" s="29">
        <f t="shared" si="13"/>
        <v>-4951</v>
      </c>
      <c r="L42" s="29">
        <f t="shared" si="13"/>
        <v>30900</v>
      </c>
      <c r="M42" s="29">
        <f t="shared" si="13"/>
        <v>8454</v>
      </c>
      <c r="N42" s="29">
        <f t="shared" si="13"/>
        <v>-9769</v>
      </c>
      <c r="O42" s="29">
        <f t="shared" si="13"/>
        <v>-41287</v>
      </c>
      <c r="P42" s="29">
        <f t="shared" si="13"/>
        <v>-71527</v>
      </c>
      <c r="Q42" s="29">
        <f t="shared" si="13"/>
        <v>-78707</v>
      </c>
      <c r="R42" s="29">
        <f t="shared" si="13"/>
        <v>-61395</v>
      </c>
      <c r="S42" s="29">
        <f t="shared" si="13"/>
        <v>-73611</v>
      </c>
      <c r="T42" s="29">
        <f t="shared" si="13"/>
        <v>-95399</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2" ref="E1"/>
    <hyperlink r:id="rId3" ref="E2"/>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59</v>
      </c>
      <c r="K5" s="40"/>
      <c r="L5" s="38"/>
      <c r="M5" s="38"/>
      <c r="N5" s="38"/>
      <c r="O5" s="38"/>
      <c r="P5" s="38"/>
      <c r="Q5" s="38"/>
      <c r="R5" s="38"/>
      <c r="S5" s="38"/>
      <c r="T5" s="38"/>
      <c r="U5" s="38"/>
      <c r="V5" s="38"/>
      <c r="W5" s="39" t="s">
        <v>60</v>
      </c>
      <c r="X5" s="40"/>
      <c r="Y5" s="38"/>
      <c r="Z5" s="38"/>
      <c r="AA5" s="38"/>
      <c r="AB5" s="38"/>
      <c r="AC5" s="38"/>
      <c r="AD5" s="38"/>
      <c r="AE5" s="38"/>
      <c r="AF5" s="38"/>
      <c r="AG5" s="38"/>
      <c r="AH5" s="39" t="s">
        <v>61</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62</v>
      </c>
      <c r="K8" s="40"/>
      <c r="L8" s="38"/>
      <c r="M8" s="38"/>
      <c r="N8" s="38"/>
      <c r="O8" s="38"/>
      <c r="P8" s="38"/>
      <c r="Q8" s="38"/>
      <c r="R8" s="38"/>
      <c r="S8" s="38"/>
      <c r="T8" s="38"/>
      <c r="U8" s="38"/>
      <c r="V8" s="38"/>
      <c r="W8" s="39" t="s">
        <v>63</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64</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65</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66</v>
      </c>
    </row>
    <row r="2">
      <c r="A2" s="48"/>
    </row>
    <row r="3">
      <c r="A3" s="50" t="s">
        <v>67</v>
      </c>
    </row>
    <row r="4">
      <c r="A4" s="48"/>
    </row>
    <row r="5">
      <c r="A5" s="50" t="s">
        <v>68</v>
      </c>
    </row>
    <row r="6">
      <c r="A6" s="48"/>
    </row>
    <row r="7">
      <c r="A7" s="50" t="s">
        <v>69</v>
      </c>
    </row>
    <row r="8">
      <c r="A8" s="48"/>
    </row>
    <row r="9">
      <c r="A9" s="50" t="s">
        <v>70</v>
      </c>
    </row>
    <row r="10">
      <c r="A10" s="48"/>
    </row>
    <row r="11">
      <c r="A11" s="50" t="s">
        <v>71</v>
      </c>
    </row>
    <row r="12">
      <c r="A12" s="48"/>
    </row>
    <row r="13">
      <c r="A13" s="50" t="s">
        <v>72</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73</v>
      </c>
      <c r="B1" s="11"/>
      <c r="C1" s="11"/>
      <c r="D1" s="11"/>
      <c r="E1" s="52" t="s">
        <v>74</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75</v>
      </c>
      <c r="H3" s="54"/>
      <c r="I3" s="11"/>
      <c r="J3" s="11"/>
      <c r="K3" s="11"/>
      <c r="L3" s="11"/>
    </row>
    <row r="4" ht="22.5" customHeight="1">
      <c r="A4" s="11" t="s">
        <v>12</v>
      </c>
      <c r="B4" s="12" t="s">
        <v>8</v>
      </c>
      <c r="C4" s="12" t="s">
        <v>9</v>
      </c>
      <c r="D4" s="12" t="s">
        <v>12</v>
      </c>
      <c r="E4" s="14">
        <v>5250921.0</v>
      </c>
      <c r="F4" s="14">
        <v>5582833.0</v>
      </c>
      <c r="G4" s="53" t="s">
        <v>75</v>
      </c>
      <c r="H4" s="11"/>
      <c r="I4" s="11"/>
      <c r="J4" s="11"/>
      <c r="K4" s="11"/>
      <c r="L4" s="11"/>
    </row>
    <row r="5" ht="22.5" customHeight="1">
      <c r="A5" s="15" t="s">
        <v>13</v>
      </c>
      <c r="B5" s="15"/>
      <c r="C5" s="15"/>
      <c r="D5" s="15"/>
      <c r="E5" s="16">
        <f t="shared" ref="E5:F5" si="1">E3+E4</f>
        <v>8267281</v>
      </c>
      <c r="F5" s="16">
        <f t="shared" si="1"/>
        <v>8475594</v>
      </c>
      <c r="G5" s="55"/>
      <c r="H5" s="55"/>
      <c r="I5" s="55"/>
      <c r="J5" s="55"/>
      <c r="K5" s="55"/>
      <c r="L5" s="55"/>
    </row>
    <row r="6" ht="22.5" customHeight="1">
      <c r="A6" s="11" t="s">
        <v>14</v>
      </c>
      <c r="B6" s="12" t="s">
        <v>8</v>
      </c>
      <c r="C6" s="12" t="s">
        <v>9</v>
      </c>
      <c r="D6" s="12" t="s">
        <v>14</v>
      </c>
      <c r="E6" s="14">
        <v>626115.0</v>
      </c>
      <c r="F6" s="14">
        <v>633036.0</v>
      </c>
      <c r="G6" s="53" t="s">
        <v>75</v>
      </c>
      <c r="H6" s="11"/>
      <c r="I6" s="11"/>
      <c r="J6" s="11"/>
      <c r="K6" s="11"/>
      <c r="L6" s="11"/>
    </row>
    <row r="7" ht="22.5" customHeight="1">
      <c r="A7" s="11" t="s">
        <v>15</v>
      </c>
      <c r="B7" s="12" t="s">
        <v>8</v>
      </c>
      <c r="C7" s="12" t="s">
        <v>9</v>
      </c>
      <c r="D7" s="12" t="s">
        <v>16</v>
      </c>
      <c r="E7" s="14">
        <v>5155493.0</v>
      </c>
      <c r="F7" s="14">
        <v>4964348.0</v>
      </c>
      <c r="G7" s="53" t="s">
        <v>75</v>
      </c>
      <c r="H7" s="11"/>
      <c r="I7" s="11"/>
      <c r="J7" s="11"/>
      <c r="K7" s="11"/>
      <c r="L7" s="11"/>
    </row>
    <row r="8" ht="22.5" customHeight="1">
      <c r="A8" s="11" t="s">
        <v>17</v>
      </c>
      <c r="B8" s="12" t="s">
        <v>8</v>
      </c>
      <c r="C8" s="12" t="s">
        <v>9</v>
      </c>
      <c r="D8" s="12" t="s">
        <v>17</v>
      </c>
      <c r="E8" s="14">
        <v>1111927.0</v>
      </c>
      <c r="F8" s="14">
        <v>925577.0</v>
      </c>
      <c r="G8" s="53" t="s">
        <v>75</v>
      </c>
      <c r="H8" s="11"/>
      <c r="I8" s="11"/>
      <c r="J8" s="11"/>
      <c r="K8" s="11"/>
      <c r="L8" s="11"/>
    </row>
    <row r="9" ht="22.5" customHeight="1">
      <c r="A9" s="15" t="s">
        <v>18</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19</v>
      </c>
      <c r="B11" s="12" t="s">
        <v>8</v>
      </c>
      <c r="C11" s="12" t="s">
        <v>20</v>
      </c>
      <c r="D11" s="12" t="s">
        <v>21</v>
      </c>
      <c r="E11" s="14">
        <v>3501895.0</v>
      </c>
      <c r="F11" s="14">
        <v>3707873.0</v>
      </c>
      <c r="G11" s="53" t="s">
        <v>76</v>
      </c>
      <c r="H11" s="11"/>
      <c r="I11" s="11"/>
      <c r="J11" s="11"/>
      <c r="K11" s="11"/>
      <c r="L11" s="11"/>
    </row>
    <row r="12" ht="22.5" customHeight="1">
      <c r="A12" s="12" t="s">
        <v>23</v>
      </c>
      <c r="B12" s="12" t="s">
        <v>8</v>
      </c>
      <c r="C12" s="12" t="s">
        <v>20</v>
      </c>
      <c r="D12" s="12" t="s">
        <v>24</v>
      </c>
      <c r="E12" s="14">
        <v>167872.0</v>
      </c>
      <c r="F12" s="14">
        <v>438201.0</v>
      </c>
      <c r="G12" s="53" t="s">
        <v>76</v>
      </c>
      <c r="H12" s="11"/>
      <c r="I12" s="11"/>
      <c r="J12" s="11"/>
      <c r="K12" s="11"/>
      <c r="L12" s="11"/>
    </row>
    <row r="13" ht="22.5" customHeight="1">
      <c r="A13" s="12" t="s">
        <v>25</v>
      </c>
      <c r="B13" s="12" t="s">
        <v>8</v>
      </c>
      <c r="C13" s="12" t="s">
        <v>20</v>
      </c>
      <c r="D13" s="12" t="s">
        <v>26</v>
      </c>
      <c r="E13" s="14">
        <v>9402.0</v>
      </c>
      <c r="F13" s="14">
        <v>7036.0</v>
      </c>
      <c r="G13" s="53" t="s">
        <v>76</v>
      </c>
      <c r="H13" s="11"/>
      <c r="I13" s="11"/>
      <c r="J13" s="11"/>
      <c r="K13" s="11"/>
      <c r="L13" s="11"/>
    </row>
    <row r="14" ht="22.5" customHeight="1">
      <c r="A14" s="18" t="s">
        <v>27</v>
      </c>
      <c r="B14" s="15"/>
      <c r="C14" s="15"/>
      <c r="D14" s="15"/>
      <c r="E14" s="16">
        <f t="shared" ref="E14:F14" si="4">E12+E13</f>
        <v>177274</v>
      </c>
      <c r="F14" s="16">
        <f t="shared" si="4"/>
        <v>445237</v>
      </c>
      <c r="G14" s="55"/>
      <c r="H14" s="55"/>
      <c r="I14" s="55"/>
      <c r="J14" s="55"/>
      <c r="K14" s="55"/>
      <c r="L14" s="55"/>
    </row>
    <row r="15" ht="22.5" customHeight="1">
      <c r="A15" s="11" t="s">
        <v>28</v>
      </c>
      <c r="B15" s="12" t="s">
        <v>8</v>
      </c>
      <c r="C15" s="12" t="s">
        <v>20</v>
      </c>
      <c r="D15" s="12" t="s">
        <v>29</v>
      </c>
      <c r="E15" s="14">
        <v>66535.0</v>
      </c>
      <c r="F15" s="14">
        <v>68971.0</v>
      </c>
      <c r="G15" s="53" t="s">
        <v>76</v>
      </c>
      <c r="H15" s="11"/>
      <c r="I15" s="11"/>
      <c r="J15" s="11"/>
      <c r="K15" s="11"/>
      <c r="L15" s="11"/>
    </row>
    <row r="16" ht="22.5" customHeight="1">
      <c r="A16" s="11" t="s">
        <v>30</v>
      </c>
      <c r="B16" s="12" t="s">
        <v>8</v>
      </c>
      <c r="C16" s="12" t="s">
        <v>31</v>
      </c>
      <c r="D16" s="12" t="s">
        <v>32</v>
      </c>
      <c r="E16" s="14">
        <v>5250921.0</v>
      </c>
      <c r="F16" s="14">
        <v>5582833.0</v>
      </c>
      <c r="G16" s="53" t="s">
        <v>77</v>
      </c>
      <c r="H16" s="54"/>
      <c r="I16" s="11"/>
      <c r="J16" s="11"/>
      <c r="K16" s="11"/>
      <c r="L16" s="11"/>
    </row>
    <row r="17" ht="22.5" customHeight="1">
      <c r="A17" s="12" t="s">
        <v>34</v>
      </c>
      <c r="B17" s="12" t="s">
        <v>35</v>
      </c>
      <c r="C17" s="12" t="s">
        <v>36</v>
      </c>
      <c r="D17" s="12" t="s">
        <v>37</v>
      </c>
      <c r="E17" s="14">
        <v>799814.0</v>
      </c>
      <c r="F17" s="14">
        <v>796702.0</v>
      </c>
      <c r="G17" s="53" t="s">
        <v>78</v>
      </c>
      <c r="H17" s="54"/>
      <c r="I17" s="11"/>
      <c r="J17" s="11"/>
      <c r="K17" s="11"/>
      <c r="L17" s="11"/>
    </row>
    <row r="18" ht="22.5" customHeight="1">
      <c r="A18" s="12" t="s">
        <v>39</v>
      </c>
      <c r="B18" s="12" t="s">
        <v>35</v>
      </c>
      <c r="C18" s="12" t="s">
        <v>36</v>
      </c>
      <c r="D18" s="12" t="s">
        <v>40</v>
      </c>
      <c r="E18" s="14">
        <v>2462326.0</v>
      </c>
      <c r="F18" s="14">
        <v>2620384.0</v>
      </c>
      <c r="G18" s="53" t="s">
        <v>78</v>
      </c>
      <c r="H18" s="11"/>
      <c r="I18" s="11"/>
      <c r="J18" s="11"/>
      <c r="K18" s="11"/>
      <c r="L18" s="11"/>
    </row>
    <row r="19" ht="22.5" customHeight="1">
      <c r="A19" s="12" t="s">
        <v>41</v>
      </c>
      <c r="B19" s="12" t="s">
        <v>35</v>
      </c>
      <c r="C19" s="12" t="s">
        <v>36</v>
      </c>
      <c r="D19" s="12"/>
      <c r="E19" s="14"/>
      <c r="F19" s="14"/>
      <c r="G19" s="12"/>
      <c r="H19" s="11"/>
      <c r="I19" s="11"/>
      <c r="J19" s="11"/>
      <c r="K19" s="11"/>
      <c r="L19" s="11"/>
    </row>
    <row r="20" ht="22.5" customHeight="1">
      <c r="A20" s="12" t="s">
        <v>42</v>
      </c>
      <c r="B20" s="12" t="s">
        <v>35</v>
      </c>
      <c r="C20" s="12" t="s">
        <v>43</v>
      </c>
      <c r="D20" s="12" t="s">
        <v>37</v>
      </c>
      <c r="E20" s="14">
        <v>860521.0</v>
      </c>
      <c r="F20" s="14">
        <v>1047855.0</v>
      </c>
      <c r="G20" s="53" t="s">
        <v>79</v>
      </c>
      <c r="H20" s="11"/>
      <c r="I20" s="11"/>
      <c r="J20" s="11"/>
      <c r="K20" s="11"/>
      <c r="L20" s="11"/>
    </row>
    <row r="21" ht="22.5" customHeight="1">
      <c r="A21" s="12" t="s">
        <v>45</v>
      </c>
      <c r="B21" s="12" t="s">
        <v>35</v>
      </c>
      <c r="C21" s="19" t="s">
        <v>43</v>
      </c>
      <c r="D21" s="12" t="s">
        <v>40</v>
      </c>
      <c r="E21" s="14">
        <v>4376882.0</v>
      </c>
      <c r="F21" s="14">
        <v>4526558.0</v>
      </c>
      <c r="G21" s="53" t="s">
        <v>79</v>
      </c>
      <c r="H21" s="11"/>
      <c r="I21" s="11"/>
      <c r="J21" s="11"/>
      <c r="K21" s="11"/>
      <c r="L21" s="11"/>
    </row>
    <row r="22" ht="22.5" customHeight="1">
      <c r="A22" s="12" t="s">
        <v>46</v>
      </c>
      <c r="B22" s="12" t="s">
        <v>35</v>
      </c>
      <c r="C22" s="19" t="s">
        <v>43</v>
      </c>
      <c r="D22" s="12"/>
      <c r="E22" s="14"/>
      <c r="F22" s="14"/>
      <c r="G22" s="12"/>
      <c r="H22" s="11"/>
      <c r="I22" s="11"/>
      <c r="J22" s="11"/>
      <c r="K22" s="11"/>
      <c r="L22" s="11"/>
    </row>
    <row r="23" ht="22.5" customHeight="1">
      <c r="A23" s="18" t="s">
        <v>47</v>
      </c>
      <c r="B23" s="15"/>
      <c r="C23" s="15" t="s">
        <v>12</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48</v>
      </c>
      <c r="B25" s="56"/>
      <c r="C25" s="56"/>
      <c r="D25" s="56"/>
      <c r="E25" s="56"/>
      <c r="F25" s="56"/>
      <c r="G25" s="56"/>
      <c r="H25" s="56"/>
      <c r="I25" s="56"/>
      <c r="J25" s="56"/>
      <c r="K25" s="56"/>
      <c r="L25" s="56"/>
    </row>
    <row r="26" ht="22.5" customHeight="1">
      <c r="A26" s="22" t="s">
        <v>49</v>
      </c>
      <c r="B26" s="22"/>
      <c r="C26" s="22"/>
      <c r="D26" s="22"/>
      <c r="E26" s="57">
        <f t="shared" ref="E26:F26" si="6">E3-E9</f>
        <v>-3251060</v>
      </c>
      <c r="F26" s="57">
        <f t="shared" si="6"/>
        <v>-2997164</v>
      </c>
      <c r="G26" s="58"/>
      <c r="H26" s="58"/>
      <c r="I26" s="58"/>
      <c r="J26" s="58"/>
      <c r="K26" s="58"/>
      <c r="L26" s="58"/>
    </row>
    <row r="27" ht="22.5" customHeight="1">
      <c r="A27" s="22" t="s">
        <v>50</v>
      </c>
      <c r="B27" s="22"/>
      <c r="C27" s="22"/>
      <c r="D27" s="22"/>
      <c r="E27" s="22">
        <f t="shared" ref="E27:F27" si="7">E3/E9</f>
        <v>0.481276187</v>
      </c>
      <c r="F27" s="22">
        <f t="shared" si="7"/>
        <v>0.4911371537</v>
      </c>
      <c r="G27" s="58"/>
      <c r="H27" s="58"/>
      <c r="I27" s="58"/>
      <c r="J27" s="58"/>
      <c r="K27" s="58"/>
      <c r="L27" s="58"/>
    </row>
    <row r="28" ht="22.5" customHeight="1">
      <c r="A28" s="22" t="s">
        <v>51</v>
      </c>
      <c r="B28" s="22"/>
      <c r="C28" s="22"/>
      <c r="D28" s="22"/>
      <c r="E28" s="22">
        <f t="shared" ref="E28:F28" si="8">(E5+E6)/E9</f>
        <v>1.418988356</v>
      </c>
      <c r="F28" s="22">
        <f t="shared" si="8"/>
        <v>1.546476398</v>
      </c>
      <c r="G28" s="58"/>
      <c r="H28" s="58"/>
      <c r="I28" s="58"/>
      <c r="J28" s="58"/>
      <c r="K28" s="58"/>
      <c r="L28" s="58"/>
    </row>
    <row r="29" ht="22.5" customHeight="1">
      <c r="A29" s="22" t="s">
        <v>52</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53</v>
      </c>
      <c r="B31" s="56"/>
      <c r="C31" s="56"/>
      <c r="D31" s="56"/>
      <c r="E31" s="56"/>
      <c r="F31" s="56"/>
      <c r="G31" s="56"/>
      <c r="H31" s="56"/>
      <c r="I31" s="56"/>
      <c r="J31" s="56"/>
      <c r="K31" s="56"/>
      <c r="L31" s="56"/>
    </row>
    <row r="32" ht="22.5" customHeight="1">
      <c r="A32" s="22" t="s">
        <v>54</v>
      </c>
      <c r="B32" s="24"/>
      <c r="C32" s="24"/>
      <c r="D32" s="24"/>
      <c r="E32" s="22">
        <f t="shared" ref="E32:F32" si="10">E15/E11</f>
        <v>0.01899971301</v>
      </c>
      <c r="F32" s="22">
        <f t="shared" si="10"/>
        <v>0.01860123041</v>
      </c>
      <c r="G32" s="58"/>
      <c r="H32" s="58"/>
      <c r="I32" s="58"/>
      <c r="J32" s="58"/>
      <c r="K32" s="58"/>
      <c r="L32" s="58"/>
    </row>
    <row r="33" ht="22.5" customHeight="1">
      <c r="A33" s="22" t="s">
        <v>55</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56</v>
      </c>
      <c r="B35" s="56"/>
      <c r="C35" s="56"/>
      <c r="D35" s="56"/>
      <c r="E35" s="56"/>
      <c r="F35" s="56"/>
      <c r="G35" s="56"/>
      <c r="H35" s="56"/>
      <c r="I35" s="56"/>
      <c r="J35" s="56"/>
      <c r="K35" s="56"/>
      <c r="L35" s="56"/>
    </row>
    <row r="36" ht="22.5" customHeight="1">
      <c r="A36" s="22" t="s">
        <v>57</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