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<sst xmlns="http://schemas.openxmlformats.org/spreadsheetml/2006/main" count="197" uniqueCount="75">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</sst>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379190945"/>
        <c:axId val="36775305"/>
      </c:lineChart>
      <c:catAx>
        <c:axId val="379190945"/>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36775305"/>
      </c:catAx>
      <c:valAx>
        <c:axId val="3677530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379190945"/>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135891274"/>
        <c:axId val="1914536625"/>
      </c:lineChart>
      <c:catAx>
        <c:axId val="113589127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14536625"/>
      </c:catAx>
      <c:valAx>
        <c:axId val="191453662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135891274"/>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2135346781"/>
        <c:axId val="1061922597"/>
      </c:lineChart>
      <c:catAx>
        <c:axId val="213534678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61922597"/>
      </c:catAx>
      <c:valAx>
        <c:axId val="106192259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135346781"/>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649604372"/>
        <c:axId val="67190648"/>
      </c:lineChart>
      <c:catAx>
        <c:axId val="164960437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7190648"/>
      </c:catAx>
      <c:valAx>
        <c:axId val="6719064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649604372"/>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407718074"/>
        <c:axId val="1678517924"/>
      </c:lineChart>
      <c:catAx>
        <c:axId val="140771807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678517924"/>
      </c:catAx>
      <c:valAx>
        <c:axId val="167851792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407718074"/>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1921482217"/>
        <c:axId val="1268322026"/>
      </c:lineChart>
      <c:catAx>
        <c:axId val="192148221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68322026"/>
      </c:catAx>
      <c:valAx>
        <c:axId val="126832202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921482217"/>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506979201"/>
        <c:axId val="1110072786"/>
      </c:lineChart>
      <c:catAx>
        <c:axId val="150697920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10072786"/>
      </c:catAx>
      <c:valAx>
        <c:axId val="111007278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506979201"/>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4.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CHkzsRU1UPabiwT6YoDzVyESM5czyG9M/view?usp=sharing" TargetMode="External"/><Relationship Id="rId4" Type="http://schemas.openxmlformats.org/officeDocument/2006/relationships/hyperlink" Target="https://drive.google.com/file/d/1CHkzsRU1UPabiwT6YoDzVyESM5czyG9M/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CHkzsRU1UPabiwT6YoDzVyESM5czyG9M/view?usp=sharing" TargetMode="External"/><Relationship Id="rId6" Type="http://schemas.openxmlformats.org/officeDocument/2006/relationships/hyperlink" Target="https://drive.google.com/file/d/1CHkzsRU1UPabiwT6YoDzVyESM5czyG9M/view?usp=sharing" TargetMode="External"/><Relationship Id="rId7" Type="http://schemas.openxmlformats.org/officeDocument/2006/relationships/hyperlink" Target="https://drive.google.com/file/d/1CHkzsRU1UPabiwT6YoDzVyESM5czyG9M/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3422035.0</v>
      </c>
      <c r="F6" s="14">
        <v>3344819.0</v>
      </c>
      <c r="G6" s="14">
        <v>3177594.0</v>
      </c>
      <c r="H6" s="14">
        <v>3469288.0</v>
      </c>
      <c r="I6" s="14">
        <v>3097625.0</v>
      </c>
      <c r="J6" s="14">
        <v>3312585.0</v>
      </c>
      <c r="K6" s="14">
        <v>2706674.0</v>
      </c>
      <c r="L6" s="14">
        <v>2610421.0</v>
      </c>
      <c r="M6" s="14">
        <v>2762111.0</v>
      </c>
      <c r="N6" s="14">
        <v>1345349.0</v>
      </c>
      <c r="O6" s="14">
        <v>3069095.0</v>
      </c>
      <c r="P6" s="14">
        <v>3171473.0</v>
      </c>
      <c r="Q6" s="14">
        <v>3982748.0</v>
      </c>
      <c r="R6" s="14">
        <v>4419520.0</v>
      </c>
      <c r="S6" s="14">
        <v>4597963.0</v>
      </c>
      <c r="T6" s="14">
        <v>4325871.0</v>
      </c>
      <c r="U6" s="11"/>
      <c r="V6" s="11"/>
      <c r="W6" s="11"/>
      <c r="X6" s="11"/>
      <c r="Y6" s="11"/>
    </row>
    <row r="7" ht="22.5" customHeight="1">
      <c r="A7" s="11" t="s">
        <v>11</v>
      </c>
      <c r="B7" s="12" t="s">
        <v>8</v>
      </c>
      <c r="C7" s="12" t="s">
        <v>9</v>
      </c>
      <c r="D7" s="12" t="s">
        <v>11</v>
      </c>
      <c r="E7" s="14">
        <v>6977442.0</v>
      </c>
      <c r="F7" s="14">
        <v>7026892.0</v>
      </c>
      <c r="G7" s="14">
        <v>6852519.0</v>
      </c>
      <c r="H7" s="14">
        <v>6841909.0</v>
      </c>
      <c r="I7" s="14">
        <v>6712782.0</v>
      </c>
      <c r="J7" s="14">
        <v>6617586.0</v>
      </c>
      <c r="K7" s="14">
        <v>6613405.0</v>
      </c>
      <c r="L7" s="14">
        <v>2832400.0</v>
      </c>
      <c r="M7" s="14">
        <v>2852881.0</v>
      </c>
      <c r="N7" s="14">
        <v>1430621.0</v>
      </c>
      <c r="O7" s="14">
        <v>2920127.0</v>
      </c>
      <c r="P7" s="14">
        <v>2897634.0</v>
      </c>
      <c r="Q7" s="14">
        <v>2933600.0</v>
      </c>
      <c r="R7" s="14">
        <v>2959632.0</v>
      </c>
      <c r="S7" s="14">
        <v>3047636.0</v>
      </c>
      <c r="T7" s="14">
        <v>3206380.0</v>
      </c>
      <c r="U7" s="11"/>
      <c r="V7" s="11"/>
      <c r="W7" s="11"/>
      <c r="X7" s="11"/>
      <c r="Y7" s="11"/>
    </row>
    <row r="8" ht="22.5" customHeight="1">
      <c r="A8" s="15" t="s">
        <v>12</v>
      </c>
      <c r="B8" s="15"/>
      <c r="C8" s="15"/>
      <c r="D8" s="15"/>
      <c r="E8" s="16">
        <f t="shared" ref="E8:T8" si="1">E6+E7</f>
        <v>10399477</v>
      </c>
      <c r="F8" s="16">
        <f t="shared" si="1"/>
        <v>10371711</v>
      </c>
      <c r="G8" s="16">
        <f t="shared" si="1"/>
        <v>10030113</v>
      </c>
      <c r="H8" s="16">
        <f t="shared" si="1"/>
        <v>10311197</v>
      </c>
      <c r="I8" s="16">
        <f t="shared" si="1"/>
        <v>9810407</v>
      </c>
      <c r="J8" s="16">
        <f t="shared" si="1"/>
        <v>9930171</v>
      </c>
      <c r="K8" s="16">
        <f t="shared" si="1"/>
        <v>9320079</v>
      </c>
      <c r="L8" s="16">
        <f t="shared" si="1"/>
        <v>5442821</v>
      </c>
      <c r="M8" s="16">
        <f t="shared" si="1"/>
        <v>5614992</v>
      </c>
      <c r="N8" s="16">
        <f t="shared" si="1"/>
        <v>2775970</v>
      </c>
      <c r="O8" s="16">
        <f t="shared" si="1"/>
        <v>5989222</v>
      </c>
      <c r="P8" s="16">
        <f t="shared" si="1"/>
        <v>6069107</v>
      </c>
      <c r="Q8" s="16">
        <f t="shared" si="1"/>
        <v>6916348</v>
      </c>
      <c r="R8" s="16">
        <f t="shared" si="1"/>
        <v>7379152</v>
      </c>
      <c r="S8" s="16">
        <f t="shared" si="1"/>
        <v>7645599</v>
      </c>
      <c r="T8" s="16">
        <f t="shared" si="1"/>
        <v>7532251</v>
      </c>
      <c r="U8" s="17"/>
      <c r="V8" s="17"/>
      <c r="W8" s="17"/>
      <c r="X8" s="17"/>
      <c r="Y8" s="17"/>
    </row>
    <row r="9" ht="22.5" customHeight="1">
      <c r="A9" s="11" t="s">
        <v>13</v>
      </c>
      <c r="B9" s="12" t="s">
        <v>8</v>
      </c>
      <c r="C9" s="12" t="s">
        <v>9</v>
      </c>
      <c r="D9" s="12" t="s">
        <v>13</v>
      </c>
      <c r="E9" s="13"/>
      <c r="F9" s="13"/>
      <c r="G9" s="14">
        <v>100134.0</v>
      </c>
      <c r="H9" s="14">
        <v>251974.0</v>
      </c>
      <c r="I9" s="13"/>
      <c r="J9" s="14">
        <v>346369.0</v>
      </c>
      <c r="K9" s="14">
        <v>845111.0</v>
      </c>
      <c r="L9" s="14">
        <v>130065.0</v>
      </c>
      <c r="M9" s="14">
        <v>290275.0</v>
      </c>
      <c r="N9" s="14">
        <v>145377.0</v>
      </c>
      <c r="O9" s="14">
        <v>120399.0</v>
      </c>
      <c r="P9" s="14">
        <v>199713.0</v>
      </c>
      <c r="Q9" s="14">
        <v>363531.0</v>
      </c>
      <c r="R9" s="14">
        <v>113944.0</v>
      </c>
      <c r="S9" s="14">
        <v>159053.0</v>
      </c>
      <c r="T9" s="14">
        <v>316613.0</v>
      </c>
      <c r="U9" s="11"/>
      <c r="V9" s="11"/>
      <c r="W9" s="11"/>
      <c r="X9" s="11"/>
      <c r="Y9" s="11"/>
    </row>
    <row r="10" ht="22.5" customHeight="1">
      <c r="A10" s="11" t="s">
        <v>14</v>
      </c>
      <c r="B10" s="12" t="s">
        <v>8</v>
      </c>
      <c r="C10" s="12" t="s">
        <v>9</v>
      </c>
      <c r="D10" s="12" t="s">
        <v>15</v>
      </c>
      <c r="E10" s="14">
        <v>9499394.0</v>
      </c>
      <c r="F10" s="14">
        <v>1.0106596E7</v>
      </c>
      <c r="G10" s="14">
        <v>1.0059121E7</v>
      </c>
      <c r="H10" s="14">
        <v>1.0683171E7</v>
      </c>
      <c r="I10" s="14">
        <v>1.0488585E7</v>
      </c>
      <c r="J10" s="14">
        <v>1.0036112E7</v>
      </c>
      <c r="K10" s="14">
        <v>1.1724998E7</v>
      </c>
      <c r="L10" s="14">
        <v>4434552.0</v>
      </c>
      <c r="M10" s="14">
        <v>5086456.0</v>
      </c>
      <c r="N10" s="14">
        <v>4888972.0</v>
      </c>
      <c r="O10" s="14">
        <v>5100018.0</v>
      </c>
      <c r="P10" s="14">
        <v>5377048.0</v>
      </c>
      <c r="Q10" s="14">
        <v>6418275.0</v>
      </c>
      <c r="R10" s="14">
        <v>6229907.0</v>
      </c>
      <c r="S10" s="14">
        <v>6073507.0</v>
      </c>
      <c r="T10" s="14">
        <v>5868531.0</v>
      </c>
      <c r="U10" s="11"/>
      <c r="V10" s="11"/>
      <c r="W10" s="11"/>
      <c r="X10" s="11"/>
      <c r="Y10" s="11"/>
    </row>
    <row r="11" ht="22.5" customHeight="1">
      <c r="A11" s="11" t="s">
        <v>16</v>
      </c>
      <c r="B11" s="12" t="s">
        <v>8</v>
      </c>
      <c r="C11" s="12" t="s">
        <v>9</v>
      </c>
      <c r="D11" s="12" t="s">
        <v>16</v>
      </c>
      <c r="E11" s="13"/>
      <c r="F11" s="13"/>
      <c r="G11" s="13"/>
      <c r="H11" s="13"/>
      <c r="I11" s="13"/>
      <c r="J11" s="14">
        <v>52034.0</v>
      </c>
      <c r="K11" s="14">
        <v>515049.0</v>
      </c>
      <c r="L11" s="14">
        <v>143792.0</v>
      </c>
      <c r="M11" s="14">
        <v>6737.0</v>
      </c>
      <c r="N11" s="14">
        <v>16368.0</v>
      </c>
      <c r="O11" s="14">
        <v>39379.0</v>
      </c>
      <c r="P11" s="14">
        <v>47834.0</v>
      </c>
      <c r="Q11" s="14">
        <v>47146.0</v>
      </c>
      <c r="R11" s="14">
        <v>425198.0</v>
      </c>
      <c r="S11" s="14">
        <v>90718.0</v>
      </c>
      <c r="T11" s="14">
        <v>105108.0</v>
      </c>
      <c r="U11" s="11"/>
      <c r="V11" s="11"/>
      <c r="W11" s="11"/>
      <c r="X11" s="11"/>
      <c r="Y11" s="11"/>
    </row>
    <row r="12" ht="22.5" customHeight="1">
      <c r="A12" s="15" t="s">
        <v>17</v>
      </c>
      <c r="B12" s="15"/>
      <c r="C12" s="15"/>
      <c r="D12" s="15"/>
      <c r="E12" s="16">
        <f t="shared" ref="E12:T12" si="2">E10+E11</f>
        <v>9499394</v>
      </c>
      <c r="F12" s="16">
        <f t="shared" si="2"/>
        <v>10106596</v>
      </c>
      <c r="G12" s="16">
        <f t="shared" si="2"/>
        <v>10059121</v>
      </c>
      <c r="H12" s="16">
        <f t="shared" si="2"/>
        <v>10683171</v>
      </c>
      <c r="I12" s="16">
        <f t="shared" si="2"/>
        <v>10488585</v>
      </c>
      <c r="J12" s="16">
        <f t="shared" si="2"/>
        <v>10088146</v>
      </c>
      <c r="K12" s="16">
        <f t="shared" si="2"/>
        <v>12240047</v>
      </c>
      <c r="L12" s="16">
        <f t="shared" si="2"/>
        <v>4578344</v>
      </c>
      <c r="M12" s="16">
        <f t="shared" si="2"/>
        <v>5093193</v>
      </c>
      <c r="N12" s="16">
        <f t="shared" si="2"/>
        <v>4905340</v>
      </c>
      <c r="O12" s="16">
        <f t="shared" si="2"/>
        <v>5139397</v>
      </c>
      <c r="P12" s="16">
        <f t="shared" si="2"/>
        <v>5424882</v>
      </c>
      <c r="Q12" s="16">
        <f t="shared" si="2"/>
        <v>6465421</v>
      </c>
      <c r="R12" s="16">
        <f t="shared" si="2"/>
        <v>6655105</v>
      </c>
      <c r="S12" s="16">
        <f t="shared" si="2"/>
        <v>6164225</v>
      </c>
      <c r="T12" s="16">
        <f t="shared" si="2"/>
        <v>5973639</v>
      </c>
      <c r="U12" s="17"/>
      <c r="V12" s="17"/>
      <c r="W12" s="17"/>
      <c r="X12" s="17"/>
      <c r="Y12" s="17"/>
    </row>
    <row r="13" ht="22.5" customHeight="1">
      <c r="A13" s="15" t="s">
        <v>9</v>
      </c>
      <c r="B13" s="15"/>
      <c r="C13" s="15"/>
      <c r="D13" s="15"/>
      <c r="E13" s="16">
        <f t="shared" ref="E13:T13" si="3">E8+E9-E12</f>
        <v>900083</v>
      </c>
      <c r="F13" s="16">
        <f t="shared" si="3"/>
        <v>265115</v>
      </c>
      <c r="G13" s="16">
        <f t="shared" si="3"/>
        <v>71126</v>
      </c>
      <c r="H13" s="16">
        <f t="shared" si="3"/>
        <v>-120000</v>
      </c>
      <c r="I13" s="16">
        <f t="shared" si="3"/>
        <v>-678178</v>
      </c>
      <c r="J13" s="16">
        <f t="shared" si="3"/>
        <v>188394</v>
      </c>
      <c r="K13" s="16">
        <f t="shared" si="3"/>
        <v>-2074857</v>
      </c>
      <c r="L13" s="16">
        <f t="shared" si="3"/>
        <v>994542</v>
      </c>
      <c r="M13" s="16">
        <f t="shared" si="3"/>
        <v>812074</v>
      </c>
      <c r="N13" s="16">
        <f t="shared" si="3"/>
        <v>-1983993</v>
      </c>
      <c r="O13" s="16">
        <f t="shared" si="3"/>
        <v>970224</v>
      </c>
      <c r="P13" s="16">
        <f t="shared" si="3"/>
        <v>843938</v>
      </c>
      <c r="Q13" s="16">
        <f t="shared" si="3"/>
        <v>814458</v>
      </c>
      <c r="R13" s="16">
        <f t="shared" si="3"/>
        <v>837991</v>
      </c>
      <c r="S13" s="16">
        <f t="shared" si="3"/>
        <v>1640427</v>
      </c>
      <c r="T13" s="16">
        <f t="shared" si="3"/>
        <v>1875225</v>
      </c>
      <c r="U13" s="17"/>
      <c r="V13" s="17"/>
      <c r="W13" s="17"/>
      <c r="X13" s="17"/>
      <c r="Y13" s="17"/>
    </row>
    <row r="14" ht="22.5" customHeight="1">
      <c r="A14" s="11" t="s">
        <v>18</v>
      </c>
      <c r="B14" s="12" t="s">
        <v>8</v>
      </c>
      <c r="C14" s="12" t="s">
        <v>19</v>
      </c>
      <c r="D14" s="12" t="s">
        <v>20</v>
      </c>
      <c r="E14" s="14">
        <v>2581910.0</v>
      </c>
      <c r="F14" s="14">
        <v>2420736.0</v>
      </c>
      <c r="G14" s="14">
        <v>2472722.0</v>
      </c>
      <c r="H14" s="14">
        <v>2302212.0</v>
      </c>
      <c r="I14" s="14">
        <v>2168454.0</v>
      </c>
      <c r="J14" s="14">
        <v>2335855.0</v>
      </c>
      <c r="K14" s="14">
        <v>2344520.0</v>
      </c>
      <c r="L14" s="14">
        <v>2106558.0</v>
      </c>
      <c r="M14" s="14">
        <v>1916192.0</v>
      </c>
      <c r="N14" s="14">
        <v>1880939.0</v>
      </c>
      <c r="O14" s="14">
        <v>2132331.0</v>
      </c>
      <c r="P14" s="14">
        <v>2137835.0</v>
      </c>
      <c r="Q14" s="14">
        <v>2280130.0</v>
      </c>
      <c r="R14" s="14">
        <v>2406118.0</v>
      </c>
      <c r="S14" s="14">
        <v>2788250.0</v>
      </c>
      <c r="T14" s="14">
        <v>2801332.0</v>
      </c>
      <c r="U14" s="11"/>
      <c r="V14" s="11"/>
      <c r="W14" s="11"/>
      <c r="X14" s="11"/>
      <c r="Y14" s="11"/>
    </row>
    <row r="15" ht="22.5" customHeight="1">
      <c r="A15" s="12" t="s">
        <v>21</v>
      </c>
      <c r="B15" s="12" t="s">
        <v>8</v>
      </c>
      <c r="C15" s="12" t="s">
        <v>19</v>
      </c>
      <c r="D15" s="12" t="s">
        <v>22</v>
      </c>
      <c r="E15" s="14">
        <v>385337.0</v>
      </c>
      <c r="F15" s="14">
        <v>431691.0</v>
      </c>
      <c r="G15" s="14">
        <v>448283.0</v>
      </c>
      <c r="H15" s="14">
        <v>403867.0</v>
      </c>
      <c r="I15" s="14">
        <v>281613.0</v>
      </c>
      <c r="J15" s="14">
        <v>238386.0</v>
      </c>
      <c r="K15" s="14">
        <v>212570.0</v>
      </c>
      <c r="L15" s="14">
        <v>225724.0</v>
      </c>
      <c r="M15" s="14">
        <v>239607.0</v>
      </c>
      <c r="N15" s="14">
        <v>234655.0</v>
      </c>
      <c r="O15" s="14">
        <v>249720.0</v>
      </c>
      <c r="P15" s="14">
        <v>345717.0</v>
      </c>
      <c r="Q15" s="14">
        <v>385881.0</v>
      </c>
      <c r="R15" s="14">
        <v>373777.0</v>
      </c>
      <c r="S15" s="14">
        <v>433198.0</v>
      </c>
      <c r="T15" s="14">
        <v>494900.0</v>
      </c>
      <c r="U15" s="11"/>
      <c r="V15" s="11"/>
      <c r="W15" s="11"/>
      <c r="X15" s="11"/>
      <c r="Y15" s="11"/>
    </row>
    <row r="16" ht="22.5" customHeight="1">
      <c r="A16" s="12" t="s">
        <v>23</v>
      </c>
      <c r="B16" s="12" t="s">
        <v>8</v>
      </c>
      <c r="C16" s="12" t="s">
        <v>19</v>
      </c>
      <c r="D16" s="12" t="s">
        <v>24</v>
      </c>
      <c r="E16" s="14">
        <v>69155.0</v>
      </c>
      <c r="F16" s="14">
        <v>76252.0</v>
      </c>
      <c r="G16" s="14">
        <v>74133.0</v>
      </c>
      <c r="H16" s="14">
        <v>54861.0</v>
      </c>
      <c r="I16" s="14">
        <v>31596.0</v>
      </c>
      <c r="J16" s="14">
        <v>40536.0</v>
      </c>
      <c r="K16" s="14">
        <v>42039.0</v>
      </c>
      <c r="L16" s="14">
        <v>27418.0</v>
      </c>
      <c r="M16" s="14">
        <v>7972.0</v>
      </c>
      <c r="N16" s="14">
        <v>17329.0</v>
      </c>
      <c r="O16" s="14">
        <v>25513.0</v>
      </c>
      <c r="P16" s="14">
        <v>34526.0</v>
      </c>
      <c r="Q16" s="14">
        <v>4688.0</v>
      </c>
      <c r="R16" s="14">
        <v>20777.0</v>
      </c>
      <c r="S16" s="14">
        <v>62429.0</v>
      </c>
      <c r="T16" s="14">
        <v>168983.0</v>
      </c>
      <c r="U16" s="11"/>
      <c r="V16" s="11"/>
      <c r="W16" s="11"/>
      <c r="X16" s="11"/>
      <c r="Y16" s="11"/>
    </row>
    <row r="17" ht="22.5" customHeight="1">
      <c r="A17" s="18" t="s">
        <v>25</v>
      </c>
      <c r="B17" s="15"/>
      <c r="C17" s="15"/>
      <c r="D17" s="15"/>
      <c r="E17" s="16">
        <f t="shared" ref="E17:T17" si="4">E15+E16</f>
        <v>454492</v>
      </c>
      <c r="F17" s="16">
        <f t="shared" si="4"/>
        <v>507943</v>
      </c>
      <c r="G17" s="16">
        <f t="shared" si="4"/>
        <v>522416</v>
      </c>
      <c r="H17" s="16">
        <f t="shared" si="4"/>
        <v>458728</v>
      </c>
      <c r="I17" s="16">
        <f t="shared" si="4"/>
        <v>313209</v>
      </c>
      <c r="J17" s="16">
        <f t="shared" si="4"/>
        <v>278922</v>
      </c>
      <c r="K17" s="16">
        <f t="shared" si="4"/>
        <v>254609</v>
      </c>
      <c r="L17" s="16">
        <f t="shared" si="4"/>
        <v>253142</v>
      </c>
      <c r="M17" s="16">
        <f t="shared" si="4"/>
        <v>247579</v>
      </c>
      <c r="N17" s="16">
        <f t="shared" si="4"/>
        <v>251984</v>
      </c>
      <c r="O17" s="16">
        <f t="shared" si="4"/>
        <v>275233</v>
      </c>
      <c r="P17" s="16">
        <f t="shared" si="4"/>
        <v>380243</v>
      </c>
      <c r="Q17" s="16">
        <f t="shared" si="4"/>
        <v>390569</v>
      </c>
      <c r="R17" s="16">
        <f t="shared" si="4"/>
        <v>394554</v>
      </c>
      <c r="S17" s="16">
        <f t="shared" si="4"/>
        <v>495627</v>
      </c>
      <c r="T17" s="16">
        <f t="shared" si="4"/>
        <v>663883</v>
      </c>
      <c r="U17" s="17"/>
      <c r="V17" s="17"/>
      <c r="W17" s="17"/>
      <c r="X17" s="17"/>
      <c r="Y17" s="17"/>
    </row>
    <row r="18" ht="22.5" customHeight="1">
      <c r="A18" s="11" t="s">
        <v>26</v>
      </c>
      <c r="B18" s="12" t="s">
        <v>8</v>
      </c>
      <c r="C18" s="12" t="s">
        <v>19</v>
      </c>
      <c r="D18" s="12" t="s">
        <v>27</v>
      </c>
      <c r="E18" s="14">
        <v>126345.0</v>
      </c>
      <c r="F18" s="14">
        <v>129459.0</v>
      </c>
      <c r="G18" s="14">
        <v>132827.0</v>
      </c>
      <c r="H18" s="14">
        <v>129098.0</v>
      </c>
      <c r="I18" s="14">
        <v>133545.0</v>
      </c>
      <c r="J18" s="14">
        <v>135131.0</v>
      </c>
      <c r="K18" s="14">
        <v>95777.0</v>
      </c>
      <c r="L18" s="14">
        <v>78301.0</v>
      </c>
      <c r="M18" s="14">
        <v>91611.0</v>
      </c>
      <c r="N18" s="14">
        <v>62525.0</v>
      </c>
      <c r="O18" s="14">
        <v>34021.0</v>
      </c>
      <c r="P18" s="14">
        <v>63639.0</v>
      </c>
      <c r="Q18" s="14">
        <v>73957.0</v>
      </c>
      <c r="R18" s="14">
        <v>69287.0</v>
      </c>
      <c r="S18" s="14">
        <v>67048.0</v>
      </c>
      <c r="T18" s="14">
        <v>71393.0</v>
      </c>
      <c r="U18" s="11"/>
      <c r="V18" s="11"/>
      <c r="W18" s="11"/>
      <c r="X18" s="11"/>
      <c r="Y18" s="11"/>
    </row>
    <row r="19" ht="22.5" customHeight="1">
      <c r="A19" s="11" t="s">
        <v>28</v>
      </c>
      <c r="B19" s="12" t="s">
        <v>8</v>
      </c>
      <c r="C19" s="12" t="s">
        <v>29</v>
      </c>
      <c r="D19" s="12" t="s">
        <v>30</v>
      </c>
      <c r="E19" s="14">
        <v>6977442.0</v>
      </c>
      <c r="F19" s="14">
        <v>7026892.0</v>
      </c>
      <c r="G19" s="14">
        <v>6852518.0</v>
      </c>
      <c r="H19" s="14">
        <v>6841909.0</v>
      </c>
      <c r="I19" s="14">
        <v>6712782.0</v>
      </c>
      <c r="J19" s="14">
        <v>6617586.0</v>
      </c>
      <c r="K19" s="14">
        <v>6613405.0</v>
      </c>
      <c r="L19" s="14">
        <v>2832399.0</v>
      </c>
      <c r="M19" s="14">
        <v>2852881.0</v>
      </c>
      <c r="N19" s="14">
        <v>2821507.0</v>
      </c>
      <c r="O19" s="14">
        <v>2821246.0</v>
      </c>
      <c r="P19" s="14">
        <v>2897635.0</v>
      </c>
      <c r="Q19" s="14">
        <v>2933599.0</v>
      </c>
      <c r="R19" s="14">
        <v>2974886.0</v>
      </c>
      <c r="S19" s="14">
        <v>3047638.0</v>
      </c>
      <c r="T19" s="14">
        <v>3206380.0</v>
      </c>
      <c r="U19" s="11"/>
      <c r="V19" s="11"/>
      <c r="W19" s="11"/>
      <c r="X19" s="11"/>
      <c r="Y19" s="11"/>
    </row>
    <row r="20" ht="22.5" customHeight="1">
      <c r="A20" s="12" t="s">
        <v>31</v>
      </c>
      <c r="B20" s="12" t="s">
        <v>32</v>
      </c>
      <c r="C20" s="12" t="s">
        <v>33</v>
      </c>
      <c r="D20" s="12" t="s">
        <v>34</v>
      </c>
      <c r="E20" s="14">
        <v>488053.0</v>
      </c>
      <c r="F20" s="14">
        <v>458911.0</v>
      </c>
      <c r="G20" s="14">
        <v>464512.0</v>
      </c>
      <c r="H20" s="14">
        <v>464121.0</v>
      </c>
      <c r="I20" s="14">
        <v>508969.0</v>
      </c>
      <c r="J20" s="14">
        <v>466993.0</v>
      </c>
      <c r="K20" s="14">
        <v>461642.0</v>
      </c>
      <c r="L20" s="14">
        <v>421127.0</v>
      </c>
      <c r="M20" s="14">
        <v>426409.0</v>
      </c>
      <c r="N20" s="14">
        <v>437069.0</v>
      </c>
      <c r="O20" s="14">
        <v>336866.0</v>
      </c>
      <c r="P20" s="14">
        <v>381354.0</v>
      </c>
      <c r="Q20" s="14">
        <v>357951.0</v>
      </c>
      <c r="R20" s="14">
        <f>344815*(R$19/(sum(344815,1064374,173851,1376592)))</f>
        <v>346592.1831</v>
      </c>
      <c r="S20" s="14">
        <v>362773.0</v>
      </c>
      <c r="T20" s="14">
        <v>396598.0</v>
      </c>
      <c r="U20" s="11"/>
      <c r="V20" s="11"/>
      <c r="W20" s="11"/>
      <c r="X20" s="11"/>
      <c r="Y20" s="11"/>
    </row>
    <row r="21" ht="22.5" customHeight="1">
      <c r="A21" s="12" t="s">
        <v>35</v>
      </c>
      <c r="B21" s="12" t="s">
        <v>32</v>
      </c>
      <c r="C21" s="12" t="s">
        <v>33</v>
      </c>
      <c r="D21" s="12" t="s">
        <v>36</v>
      </c>
      <c r="E21" s="14">
        <v>994624.0</v>
      </c>
      <c r="F21" s="14">
        <v>984863.0</v>
      </c>
      <c r="G21" s="14">
        <v>1000054.0</v>
      </c>
      <c r="H21" s="14">
        <v>1015880.0</v>
      </c>
      <c r="I21" s="14">
        <v>1002848.0</v>
      </c>
      <c r="J21" s="14">
        <v>1043679.0</v>
      </c>
      <c r="K21" s="14">
        <v>992080.0</v>
      </c>
      <c r="L21" s="14">
        <v>1026750.0</v>
      </c>
      <c r="M21" s="14">
        <v>1015728.0</v>
      </c>
      <c r="N21" s="14">
        <v>993552.0</v>
      </c>
      <c r="O21" s="14">
        <v>2890767.0</v>
      </c>
      <c r="P21" s="14">
        <v>1034298.0</v>
      </c>
      <c r="Q21" s="14">
        <v>1061374.0</v>
      </c>
      <c r="R21" s="14">
        <f>1064374*(R$19/(sum(344815,1064374,173851,1376592)))</f>
        <v>1069859.804</v>
      </c>
      <c r="S21" s="14">
        <v>1089714.0</v>
      </c>
      <c r="T21" s="14">
        <v>1138673.0</v>
      </c>
      <c r="U21" s="11"/>
      <c r="V21" s="11"/>
      <c r="W21" s="11"/>
      <c r="X21" s="11"/>
      <c r="Y21" s="11"/>
    </row>
    <row r="22" ht="22.5" customHeight="1">
      <c r="A22" s="12" t="s">
        <v>37</v>
      </c>
      <c r="B22" s="12" t="s">
        <v>32</v>
      </c>
      <c r="C22" s="12" t="s">
        <v>33</v>
      </c>
      <c r="D22" s="12"/>
      <c r="E22" s="13">
        <f>14014/1000</f>
        <v>14.014</v>
      </c>
      <c r="F22" s="14">
        <v>369.0</v>
      </c>
      <c r="G22" s="14">
        <v>9.0</v>
      </c>
      <c r="H22" s="14">
        <v>82.0</v>
      </c>
      <c r="I22" s="14">
        <v>1.0</v>
      </c>
      <c r="J22" s="14">
        <v>2.0</v>
      </c>
      <c r="K22" s="14">
        <v>1.0</v>
      </c>
      <c r="L22" s="14">
        <v>360.0</v>
      </c>
      <c r="M22" s="13"/>
      <c r="N22" s="14">
        <v>1411.0</v>
      </c>
      <c r="O22" s="13"/>
      <c r="P22" s="13"/>
      <c r="Q22" s="13"/>
      <c r="R22" s="13"/>
      <c r="S22" s="13"/>
      <c r="T22" s="13"/>
      <c r="U22" s="11"/>
      <c r="V22" s="11"/>
      <c r="W22" s="11"/>
      <c r="X22" s="11"/>
      <c r="Y22" s="11"/>
    </row>
    <row r="23" ht="22.5" customHeight="1">
      <c r="A23" s="12" t="s">
        <v>38</v>
      </c>
      <c r="B23" s="12" t="s">
        <v>32</v>
      </c>
      <c r="C23" s="12" t="s">
        <v>39</v>
      </c>
      <c r="D23" s="12" t="s">
        <v>34</v>
      </c>
      <c r="E23" s="14">
        <v>678022.0</v>
      </c>
      <c r="F23" s="14">
        <v>570499.0</v>
      </c>
      <c r="G23" s="14">
        <v>666716.0</v>
      </c>
      <c r="H23" s="14">
        <v>578700.0</v>
      </c>
      <c r="I23" s="14">
        <v>422474.0</v>
      </c>
      <c r="J23" s="14">
        <v>472144.0</v>
      </c>
      <c r="K23" s="14">
        <v>680277.0</v>
      </c>
      <c r="L23" s="14">
        <v>199652.0</v>
      </c>
      <c r="M23" s="14">
        <v>236708.0</v>
      </c>
      <c r="N23" s="14">
        <v>78829.0</v>
      </c>
      <c r="O23" s="14">
        <v>130630.0</v>
      </c>
      <c r="P23" s="14">
        <v>185834.0</v>
      </c>
      <c r="Q23" s="14">
        <v>143848.0</v>
      </c>
      <c r="R23" s="14">
        <f>173851*(R$19/(sum(344815,1064374,173851,1376592)))</f>
        <v>174747.0314</v>
      </c>
      <c r="S23" s="14">
        <v>211970.0</v>
      </c>
      <c r="T23" s="14">
        <v>262298.0</v>
      </c>
      <c r="U23" s="11"/>
      <c r="V23" s="11"/>
      <c r="W23" s="11"/>
      <c r="X23" s="11"/>
      <c r="Y23" s="11"/>
    </row>
    <row r="24" ht="22.5" customHeight="1">
      <c r="A24" s="12" t="s">
        <v>40</v>
      </c>
      <c r="B24" s="12" t="s">
        <v>32</v>
      </c>
      <c r="C24" s="19" t="s">
        <v>39</v>
      </c>
      <c r="D24" s="12" t="s">
        <v>36</v>
      </c>
      <c r="E24" s="14">
        <v>4816742.0</v>
      </c>
      <c r="F24" s="14">
        <v>5012618.0</v>
      </c>
      <c r="G24" s="14">
        <v>4721237.0</v>
      </c>
      <c r="H24" s="14">
        <v>4783208.0</v>
      </c>
      <c r="I24" s="14">
        <v>4778491.0</v>
      </c>
      <c r="J24" s="14">
        <v>4634771.0</v>
      </c>
      <c r="K24" s="14">
        <v>4479406.0</v>
      </c>
      <c r="L24" s="14">
        <v>1184871.0</v>
      </c>
      <c r="M24" s="14">
        <v>1174036.0</v>
      </c>
      <c r="N24" s="14">
        <v>1312059.0</v>
      </c>
      <c r="O24" s="14">
        <v>1315359.0</v>
      </c>
      <c r="P24" s="14">
        <v>1296149.0</v>
      </c>
      <c r="Q24" s="14">
        <v>1370427.0</v>
      </c>
      <c r="R24" s="14">
        <f>1376592*(R$19/(sum(344815,1064374,173851,1376592)))</f>
        <v>1383686.982</v>
      </c>
      <c r="S24" s="14">
        <v>1383179.0</v>
      </c>
      <c r="T24" s="14">
        <v>1408815.0</v>
      </c>
      <c r="U24" s="11"/>
      <c r="V24" s="11"/>
      <c r="W24" s="11"/>
      <c r="X24" s="11"/>
      <c r="Y24" s="11"/>
    </row>
    <row r="25" ht="22.5" customHeight="1">
      <c r="A25" s="12" t="s">
        <v>41</v>
      </c>
      <c r="B25" s="12" t="s">
        <v>32</v>
      </c>
      <c r="C25" s="19" t="s">
        <v>39</v>
      </c>
      <c r="D25" s="12"/>
      <c r="E25" s="13"/>
      <c r="F25" s="13"/>
      <c r="G25" s="13"/>
      <c r="H25" s="13"/>
      <c r="I25" s="13"/>
      <c r="J25" s="13"/>
      <c r="K25" s="13"/>
      <c r="L25" s="13"/>
      <c r="M25" s="14">
        <v>1062342.0</v>
      </c>
      <c r="N25" s="13"/>
      <c r="O25" s="13"/>
      <c r="P25" s="13"/>
      <c r="Q25" s="13"/>
      <c r="R25" s="13"/>
      <c r="S25" s="13"/>
      <c r="T25" s="13"/>
      <c r="U25" s="11"/>
      <c r="V25" s="11"/>
      <c r="W25" s="11"/>
      <c r="X25" s="11"/>
      <c r="Y25" s="11"/>
    </row>
    <row r="26" ht="22.5" customHeight="1">
      <c r="A26" s="18" t="s">
        <v>42</v>
      </c>
      <c r="B26" s="15"/>
      <c r="C26" s="15" t="s">
        <v>11</v>
      </c>
      <c r="D26" s="15"/>
      <c r="E26" s="16">
        <f t="shared" ref="E26:T26" si="5">sum(E20:E25)</f>
        <v>6977455.014</v>
      </c>
      <c r="F26" s="16">
        <f t="shared" si="5"/>
        <v>7027260</v>
      </c>
      <c r="G26" s="16">
        <f t="shared" si="5"/>
        <v>6852528</v>
      </c>
      <c r="H26" s="16">
        <f t="shared" si="5"/>
        <v>6841991</v>
      </c>
      <c r="I26" s="16">
        <f t="shared" si="5"/>
        <v>6712783</v>
      </c>
      <c r="J26" s="16">
        <f t="shared" si="5"/>
        <v>6617589</v>
      </c>
      <c r="K26" s="16">
        <f t="shared" si="5"/>
        <v>6613406</v>
      </c>
      <c r="L26" s="16">
        <f t="shared" si="5"/>
        <v>2832760</v>
      </c>
      <c r="M26" s="16">
        <f t="shared" si="5"/>
        <v>3915223</v>
      </c>
      <c r="N26" s="16">
        <f t="shared" si="5"/>
        <v>2822920</v>
      </c>
      <c r="O26" s="16">
        <f t="shared" si="5"/>
        <v>4673622</v>
      </c>
      <c r="P26" s="16">
        <f t="shared" si="5"/>
        <v>2897635</v>
      </c>
      <c r="Q26" s="16">
        <f t="shared" si="5"/>
        <v>2933600</v>
      </c>
      <c r="R26" s="16">
        <f t="shared" si="5"/>
        <v>2974886</v>
      </c>
      <c r="S26" s="16">
        <f t="shared" si="5"/>
        <v>3047636</v>
      </c>
      <c r="T26" s="16">
        <f t="shared" si="5"/>
        <v>3206384</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-6077359</v>
      </c>
      <c r="F29" s="23">
        <f t="shared" si="6"/>
        <v>-6761777</v>
      </c>
      <c r="G29" s="23">
        <f t="shared" si="6"/>
        <v>-6881527</v>
      </c>
      <c r="H29" s="23">
        <f t="shared" si="6"/>
        <v>-7213883</v>
      </c>
      <c r="I29" s="23">
        <f t="shared" si="6"/>
        <v>-7390960</v>
      </c>
      <c r="J29" s="23">
        <f t="shared" si="6"/>
        <v>-6775561</v>
      </c>
      <c r="K29" s="23">
        <f t="shared" si="6"/>
        <v>-9533373</v>
      </c>
      <c r="L29" s="23">
        <f t="shared" si="6"/>
        <v>-1967923</v>
      </c>
      <c r="M29" s="23">
        <f t="shared" si="6"/>
        <v>-2331082</v>
      </c>
      <c r="N29" s="23">
        <f t="shared" si="6"/>
        <v>-3559991</v>
      </c>
      <c r="O29" s="23">
        <f t="shared" si="6"/>
        <v>-2070302</v>
      </c>
      <c r="P29" s="23">
        <f t="shared" si="6"/>
        <v>-2253409</v>
      </c>
      <c r="Q29" s="23">
        <f t="shared" si="6"/>
        <v>-2482673</v>
      </c>
      <c r="R29" s="23">
        <f t="shared" si="6"/>
        <v>-2235585</v>
      </c>
      <c r="S29" s="23">
        <f t="shared" si="6"/>
        <v>-1566262</v>
      </c>
      <c r="T29" s="23">
        <f t="shared" si="6"/>
        <v>-1647768</v>
      </c>
      <c r="U29" s="11"/>
      <c r="V29" s="11"/>
      <c r="W29" s="11"/>
      <c r="X29" s="11"/>
      <c r="Y29" s="11"/>
    </row>
    <row r="30" ht="22.5" customHeight="1">
      <c r="A30" s="22" t="s">
        <v>45</v>
      </c>
      <c r="B30" s="22"/>
      <c r="C30" s="22"/>
      <c r="D30" s="22"/>
      <c r="E30" s="22">
        <f t="shared" ref="E30:T30" si="7">if(iserror(E6/E12),0,E6/E12)</f>
        <v>0.3602371899</v>
      </c>
      <c r="F30" s="22">
        <f t="shared" si="7"/>
        <v>0.3309540621</v>
      </c>
      <c r="G30" s="22">
        <f t="shared" si="7"/>
        <v>0.315891816</v>
      </c>
      <c r="H30" s="22">
        <f t="shared" si="7"/>
        <v>0.3247432808</v>
      </c>
      <c r="I30" s="22">
        <f t="shared" si="7"/>
        <v>0.2953329739</v>
      </c>
      <c r="J30" s="22">
        <f t="shared" si="7"/>
        <v>0.3283641018</v>
      </c>
      <c r="K30" s="22">
        <f t="shared" si="7"/>
        <v>0.2211326476</v>
      </c>
      <c r="L30" s="22">
        <f t="shared" si="7"/>
        <v>0.5701670735</v>
      </c>
      <c r="M30" s="22">
        <f t="shared" si="7"/>
        <v>0.5423142221</v>
      </c>
      <c r="N30" s="22">
        <f t="shared" si="7"/>
        <v>0.2742621307</v>
      </c>
      <c r="O30" s="22">
        <f t="shared" si="7"/>
        <v>0.5971702517</v>
      </c>
      <c r="P30" s="22">
        <f t="shared" si="7"/>
        <v>0.584616034</v>
      </c>
      <c r="Q30" s="22">
        <f t="shared" si="7"/>
        <v>0.6160075268</v>
      </c>
      <c r="R30" s="22">
        <f t="shared" si="7"/>
        <v>0.6640796802</v>
      </c>
      <c r="S30" s="22">
        <f t="shared" si="7"/>
        <v>0.745910962</v>
      </c>
      <c r="T30" s="22">
        <f t="shared" si="7"/>
        <v>0.7241600974</v>
      </c>
      <c r="U30" s="11"/>
      <c r="V30" s="11"/>
      <c r="W30" s="11"/>
      <c r="X30" s="11"/>
      <c r="Y30" s="11"/>
    </row>
    <row r="31" ht="22.5" customHeight="1">
      <c r="A31" s="22" t="s">
        <v>46</v>
      </c>
      <c r="B31" s="22"/>
      <c r="C31" s="22"/>
      <c r="D31" s="22"/>
      <c r="E31" s="22">
        <f t="shared" ref="E31:T31" si="8">if(iserror((E8+E9)/E12),0,(E8+E9)/E12)</f>
        <v>1.094751623</v>
      </c>
      <c r="F31" s="22">
        <f t="shared" si="8"/>
        <v>1.026231879</v>
      </c>
      <c r="G31" s="22">
        <f t="shared" si="8"/>
        <v>1.007070797</v>
      </c>
      <c r="H31" s="22">
        <f t="shared" si="8"/>
        <v>0.98876738</v>
      </c>
      <c r="I31" s="22">
        <f t="shared" si="8"/>
        <v>0.9353413258</v>
      </c>
      <c r="J31" s="22">
        <f t="shared" si="8"/>
        <v>1.018674789</v>
      </c>
      <c r="K31" s="22">
        <f t="shared" si="8"/>
        <v>0.8304861901</v>
      </c>
      <c r="L31" s="22">
        <f t="shared" si="8"/>
        <v>1.217227452</v>
      </c>
      <c r="M31" s="22">
        <f t="shared" si="8"/>
        <v>1.159443006</v>
      </c>
      <c r="N31" s="22">
        <f t="shared" si="8"/>
        <v>0.5955442436</v>
      </c>
      <c r="O31" s="22">
        <f t="shared" si="8"/>
        <v>1.18878168</v>
      </c>
      <c r="P31" s="22">
        <f t="shared" si="8"/>
        <v>1.155567992</v>
      </c>
      <c r="Q31" s="22">
        <f t="shared" si="8"/>
        <v>1.125971379</v>
      </c>
      <c r="R31" s="22">
        <f t="shared" si="8"/>
        <v>1.125917022</v>
      </c>
      <c r="S31" s="22">
        <f t="shared" si="8"/>
        <v>1.266120559</v>
      </c>
      <c r="T31" s="22">
        <f t="shared" si="8"/>
        <v>1.313916693</v>
      </c>
      <c r="U31" s="11"/>
      <c r="V31" s="11"/>
      <c r="W31" s="11"/>
      <c r="X31" s="11"/>
      <c r="Y31" s="11"/>
    </row>
    <row r="32" ht="22.5" customHeight="1">
      <c r="A32" s="22" t="s">
        <v>47</v>
      </c>
      <c r="B32" s="24"/>
      <c r="C32" s="24"/>
      <c r="D32" s="24"/>
      <c r="E32" s="22">
        <f t="shared" ref="E32:T32" si="9">IF(E29&lt;0,-E29/E14,0)</f>
        <v>2.353822945</v>
      </c>
      <c r="F32" s="22">
        <f t="shared" si="9"/>
        <v>2.793273203</v>
      </c>
      <c r="G32" s="22">
        <f t="shared" si="9"/>
        <v>2.782976412</v>
      </c>
      <c r="H32" s="22">
        <f t="shared" si="9"/>
        <v>3.133457301</v>
      </c>
      <c r="I32" s="22">
        <f t="shared" si="9"/>
        <v>3.408400639</v>
      </c>
      <c r="J32" s="22">
        <f t="shared" si="9"/>
        <v>2.900677054</v>
      </c>
      <c r="K32" s="22">
        <f t="shared" si="9"/>
        <v>4.066236586</v>
      </c>
      <c r="L32" s="22">
        <f t="shared" si="9"/>
        <v>0.9341888521</v>
      </c>
      <c r="M32" s="22">
        <f t="shared" si="9"/>
        <v>1.216517969</v>
      </c>
      <c r="N32" s="22">
        <f t="shared" si="9"/>
        <v>1.892666907</v>
      </c>
      <c r="O32" s="22">
        <f t="shared" si="9"/>
        <v>0.9709102386</v>
      </c>
      <c r="P32" s="22">
        <f t="shared" si="9"/>
        <v>1.054061235</v>
      </c>
      <c r="Q32" s="22">
        <f t="shared" si="9"/>
        <v>1.088829584</v>
      </c>
      <c r="R32" s="22">
        <f t="shared" si="9"/>
        <v>0.9291252549</v>
      </c>
      <c r="S32" s="22">
        <f t="shared" si="9"/>
        <v>0.5617365731</v>
      </c>
      <c r="T32" s="22">
        <f t="shared" si="9"/>
        <v>0.5882087521</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0.04893470338</v>
      </c>
      <c r="F35" s="22">
        <f t="shared" si="10"/>
        <v>0.0534791898</v>
      </c>
      <c r="G35" s="22">
        <f t="shared" si="10"/>
        <v>0.05371691601</v>
      </c>
      <c r="H35" s="22">
        <f t="shared" si="10"/>
        <v>0.05607563508</v>
      </c>
      <c r="I35" s="22">
        <f t="shared" si="10"/>
        <v>0.06158535067</v>
      </c>
      <c r="J35" s="22">
        <f t="shared" si="10"/>
        <v>0.05785076557</v>
      </c>
      <c r="K35" s="22">
        <f t="shared" si="10"/>
        <v>0.04085143228</v>
      </c>
      <c r="L35" s="22">
        <f t="shared" si="10"/>
        <v>0.03717011352</v>
      </c>
      <c r="M35" s="22">
        <f t="shared" si="10"/>
        <v>0.04780888345</v>
      </c>
      <c r="N35" s="22">
        <f t="shared" si="10"/>
        <v>0.03324137572</v>
      </c>
      <c r="O35" s="22">
        <f t="shared" si="10"/>
        <v>0.01595484003</v>
      </c>
      <c r="P35" s="22">
        <f t="shared" si="10"/>
        <v>0.02976796619</v>
      </c>
      <c r="Q35" s="22">
        <f t="shared" si="10"/>
        <v>0.03243543131</v>
      </c>
      <c r="R35" s="22">
        <f t="shared" si="10"/>
        <v>0.02879617708</v>
      </c>
      <c r="S35" s="22">
        <f t="shared" si="10"/>
        <v>0.02404662423</v>
      </c>
      <c r="T35" s="22">
        <f t="shared" si="10"/>
        <v>0.02548537624</v>
      </c>
      <c r="U35" s="11"/>
      <c r="V35" s="11"/>
      <c r="W35" s="11"/>
      <c r="X35" s="11"/>
      <c r="Y35" s="11"/>
    </row>
    <row r="36" ht="22.5" customHeight="1">
      <c r="A36" s="22" t="s">
        <v>50</v>
      </c>
      <c r="B36" s="24"/>
      <c r="C36" s="24"/>
      <c r="D36" s="24"/>
      <c r="E36" s="22">
        <f t="shared" ref="E36:T36" si="11">if(iserror(E19/E$26),0,E19/E$26)</f>
        <v>0.9999981349</v>
      </c>
      <c r="F36" s="22">
        <f t="shared" si="11"/>
        <v>0.9999476325</v>
      </c>
      <c r="G36" s="22">
        <f t="shared" si="11"/>
        <v>0.9999985407</v>
      </c>
      <c r="H36" s="22">
        <f t="shared" si="11"/>
        <v>0.9999880152</v>
      </c>
      <c r="I36" s="22">
        <f t="shared" si="11"/>
        <v>0.999999851</v>
      </c>
      <c r="J36" s="22">
        <f t="shared" si="11"/>
        <v>0.9999995467</v>
      </c>
      <c r="K36" s="22">
        <f t="shared" si="11"/>
        <v>0.9999998488</v>
      </c>
      <c r="L36" s="22">
        <f t="shared" si="11"/>
        <v>0.9998725624</v>
      </c>
      <c r="M36" s="22">
        <f t="shared" si="11"/>
        <v>0.7286637313</v>
      </c>
      <c r="N36" s="22">
        <f t="shared" si="11"/>
        <v>0.9994994545</v>
      </c>
      <c r="O36" s="22">
        <f t="shared" si="11"/>
        <v>0.6036530126</v>
      </c>
      <c r="P36" s="22">
        <f t="shared" si="11"/>
        <v>1</v>
      </c>
      <c r="Q36" s="22">
        <f t="shared" si="11"/>
        <v>0.9999996591</v>
      </c>
      <c r="R36" s="22">
        <f t="shared" si="11"/>
        <v>1</v>
      </c>
      <c r="S36" s="22">
        <f t="shared" si="11"/>
        <v>1.000000656</v>
      </c>
      <c r="T36" s="22">
        <f t="shared" si="11"/>
        <v>0.9999987525</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0.1760293736</v>
      </c>
      <c r="F39" s="22">
        <f t="shared" si="12"/>
        <v>0.2098299856</v>
      </c>
      <c r="G39" s="22">
        <f t="shared" si="12"/>
        <v>0.211271627</v>
      </c>
      <c r="H39" s="22">
        <f t="shared" si="12"/>
        <v>0.1992553249</v>
      </c>
      <c r="I39" s="22">
        <f t="shared" si="12"/>
        <v>0.1444388491</v>
      </c>
      <c r="J39" s="22">
        <f t="shared" si="12"/>
        <v>0.119408953</v>
      </c>
      <c r="K39" s="22">
        <f t="shared" si="12"/>
        <v>0.1085974954</v>
      </c>
      <c r="L39" s="22">
        <f t="shared" si="12"/>
        <v>0.1201685403</v>
      </c>
      <c r="M39" s="22">
        <f t="shared" si="12"/>
        <v>0.1292036497</v>
      </c>
      <c r="N39" s="22">
        <f t="shared" si="12"/>
        <v>0.1339671302</v>
      </c>
      <c r="O39" s="22">
        <f t="shared" si="12"/>
        <v>0.1290761144</v>
      </c>
      <c r="P39" s="22">
        <f t="shared" si="12"/>
        <v>0.1778635863</v>
      </c>
      <c r="Q39" s="22">
        <f t="shared" si="12"/>
        <v>0.1712924263</v>
      </c>
      <c r="R39" s="22">
        <f t="shared" si="12"/>
        <v>0.163979489</v>
      </c>
      <c r="S39" s="22">
        <f t="shared" si="12"/>
        <v>0.1777555815</v>
      </c>
      <c r="T39" s="22">
        <f t="shared" si="12"/>
        <v>0.2369883327</v>
      </c>
      <c r="U39" s="11"/>
      <c r="V39" s="11"/>
      <c r="W39" s="11"/>
      <c r="X39" s="11"/>
      <c r="Y39" s="11"/>
    </row>
    <row r="40" ht="15.75" customHeight="1"/>
    <row r="41" ht="15.75" customHeight="1"/>
    <row r="42" ht="15.75" customHeight="1">
      <c r="A42" s="27" t="s">
        <v>53</v>
      </c>
      <c r="B42" s="28"/>
      <c r="C42" s="28"/>
      <c r="D42" s="28" t="str">
        <f>G3</f>
        <v>thousands</v>
      </c>
      <c r="E42" s="29">
        <f t="shared" ref="E42:T42" si="13">if($D$42="dollars",E$29/1000,if($D$42="millions",E$29*1000,E$29))</f>
        <v>-6077359</v>
      </c>
      <c r="F42" s="29">
        <f t="shared" si="13"/>
        <v>-6761777</v>
      </c>
      <c r="G42" s="29">
        <f t="shared" si="13"/>
        <v>-6881527</v>
      </c>
      <c r="H42" s="29">
        <f t="shared" si="13"/>
        <v>-7213883</v>
      </c>
      <c r="I42" s="29">
        <f t="shared" si="13"/>
        <v>-7390960</v>
      </c>
      <c r="J42" s="29">
        <f t="shared" si="13"/>
        <v>-6775561</v>
      </c>
      <c r="K42" s="29">
        <f t="shared" si="13"/>
        <v>-9533373</v>
      </c>
      <c r="L42" s="29">
        <f t="shared" si="13"/>
        <v>-1967923</v>
      </c>
      <c r="M42" s="29">
        <f t="shared" si="13"/>
        <v>-2331082</v>
      </c>
      <c r="N42" s="29">
        <f t="shared" si="13"/>
        <v>-3559991</v>
      </c>
      <c r="O42" s="29">
        <f t="shared" si="13"/>
        <v>-2070302</v>
      </c>
      <c r="P42" s="29">
        <f t="shared" si="13"/>
        <v>-2253409</v>
      </c>
      <c r="Q42" s="29">
        <f t="shared" si="13"/>
        <v>-2482673</v>
      </c>
      <c r="R42" s="29">
        <f t="shared" si="13"/>
        <v>-2235585</v>
      </c>
      <c r="S42" s="29">
        <f t="shared" si="13"/>
        <v>-1566262</v>
      </c>
      <c r="T42" s="29">
        <f t="shared" si="13"/>
        <v>-1647768</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