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.b\Documents\Technion\semester F\Project\"/>
    </mc:Choice>
  </mc:AlternateContent>
  <xr:revisionPtr revIDLastSave="0" documentId="13_ncr:1_{E62662CF-209E-4B8E-89E6-42380C4B0DB5}" xr6:coauthVersionLast="47" xr6:coauthVersionMax="47" xr10:uidLastSave="{00000000-0000-0000-0000-000000000000}"/>
  <bookViews>
    <workbookView xWindow="28680" yWindow="-3030" windowWidth="29040" windowHeight="15840" activeTab="2" xr2:uid="{07DE888B-0C17-4D5A-BADC-48954551963E}"/>
  </bookViews>
  <sheets>
    <sheet name="Parameters" sheetId="6" r:id="rId1"/>
    <sheet name="Math" sheetId="1" r:id="rId2"/>
    <sheet name="Memory" sheetId="3" r:id="rId3"/>
    <sheet name="Area" sheetId="4" r:id="rId4"/>
    <sheet name="Area reports" sheetId="8" r:id="rId5"/>
    <sheet name="Charts" sheetId="7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4" l="1"/>
  <c r="F22" i="4"/>
  <c r="F21" i="4"/>
  <c r="F20" i="4"/>
  <c r="F19" i="4"/>
  <c r="I3" i="4"/>
  <c r="H3" i="4"/>
  <c r="R19" i="3"/>
  <c r="Q19" i="3"/>
  <c r="P19" i="3"/>
  <c r="R18" i="3"/>
  <c r="Q18" i="3"/>
  <c r="P18" i="3"/>
  <c r="S18" i="3" s="1"/>
  <c r="R12" i="3"/>
  <c r="Q12" i="3"/>
  <c r="P12" i="3"/>
  <c r="R11" i="3"/>
  <c r="Q11" i="3"/>
  <c r="P11" i="3"/>
  <c r="K3" i="6"/>
  <c r="R5" i="3"/>
  <c r="Q5" i="3"/>
  <c r="P5" i="3"/>
  <c r="R4" i="3"/>
  <c r="Q4" i="3"/>
  <c r="P4" i="3"/>
  <c r="L5" i="3"/>
  <c r="K5" i="3"/>
  <c r="J5" i="3"/>
  <c r="L4" i="3"/>
  <c r="K4" i="3"/>
  <c r="J4" i="3"/>
  <c r="G15" i="3"/>
  <c r="K4" i="6"/>
  <c r="F9" i="3"/>
  <c r="F8" i="3"/>
  <c r="F21" i="3"/>
  <c r="F20" i="3"/>
  <c r="F19" i="3"/>
  <c r="F18" i="3"/>
  <c r="F7" i="3"/>
  <c r="F6" i="3"/>
  <c r="F5" i="3"/>
  <c r="B5" i="3"/>
  <c r="B6" i="3"/>
  <c r="B4" i="3"/>
  <c r="K12" i="1"/>
  <c r="B3" i="1"/>
  <c r="C17" i="1"/>
  <c r="D17" i="1"/>
  <c r="B17" i="1"/>
  <c r="O12" i="1"/>
  <c r="C14" i="1"/>
  <c r="D13" i="1"/>
  <c r="D14" i="1"/>
  <c r="C13" i="1"/>
  <c r="C12" i="1"/>
  <c r="D12" i="1"/>
  <c r="B14" i="1"/>
  <c r="B13" i="1"/>
  <c r="B12" i="1"/>
  <c r="B16" i="1"/>
  <c r="N3" i="1"/>
  <c r="K3" i="1"/>
  <c r="I4" i="6"/>
  <c r="D4" i="1"/>
  <c r="E4" i="1" s="1"/>
  <c r="C4" i="1"/>
  <c r="G4" i="1" s="1"/>
  <c r="D3" i="1"/>
  <c r="C3" i="1"/>
  <c r="B4" i="1"/>
  <c r="F4" i="1" s="1"/>
  <c r="C6" i="1"/>
  <c r="D5" i="1"/>
  <c r="B5" i="1"/>
  <c r="B6" i="1"/>
  <c r="F24" i="4" l="1"/>
  <c r="G20" i="4" s="1"/>
  <c r="S19" i="3"/>
  <c r="S20" i="3" s="1"/>
  <c r="S12" i="3"/>
  <c r="S5" i="3"/>
  <c r="S11" i="3"/>
  <c r="S4" i="3"/>
  <c r="M4" i="3"/>
  <c r="M5" i="3"/>
  <c r="H4" i="1"/>
  <c r="I4" i="1" s="1"/>
  <c r="G21" i="4" l="1"/>
  <c r="G24" i="4"/>
  <c r="G23" i="4"/>
  <c r="G19" i="4"/>
  <c r="G22" i="4"/>
  <c r="S13" i="3"/>
  <c r="S6" i="3"/>
  <c r="M6" i="3"/>
  <c r="G20" i="3"/>
  <c r="G19" i="3"/>
  <c r="G21" i="3"/>
  <c r="G18" i="3"/>
  <c r="F15" i="3"/>
  <c r="B20" i="3"/>
  <c r="C16" i="3"/>
  <c r="C17" i="3"/>
  <c r="C18" i="3"/>
  <c r="C19" i="3"/>
  <c r="C15" i="3"/>
  <c r="C20" i="3" l="1"/>
  <c r="F22" i="3"/>
  <c r="G22" i="3"/>
  <c r="G5" i="3"/>
  <c r="G6" i="3"/>
  <c r="G7" i="3"/>
  <c r="G8" i="3"/>
  <c r="G9" i="3"/>
  <c r="F4" i="3"/>
  <c r="F10" i="3" l="1"/>
  <c r="G4" i="3"/>
  <c r="B19" i="3"/>
  <c r="B18" i="3"/>
  <c r="B17" i="3"/>
  <c r="B16" i="3"/>
  <c r="C6" i="3"/>
  <c r="C5" i="3"/>
  <c r="I3" i="6"/>
  <c r="L12" i="1"/>
  <c r="G13" i="1"/>
  <c r="G14" i="1"/>
  <c r="G16" i="1"/>
  <c r="G17" i="1"/>
  <c r="F13" i="1"/>
  <c r="F14" i="1"/>
  <c r="F16" i="1"/>
  <c r="F17" i="1"/>
  <c r="F12" i="1"/>
  <c r="E13" i="1"/>
  <c r="E14" i="1"/>
  <c r="E16" i="1"/>
  <c r="E17" i="1"/>
  <c r="E12" i="1"/>
  <c r="D43" i="2"/>
  <c r="B45" i="2" s="1"/>
  <c r="O3" i="1"/>
  <c r="L3" i="1"/>
  <c r="D6" i="1"/>
  <c r="E6" i="1" s="1"/>
  <c r="G6" i="1"/>
  <c r="C5" i="1"/>
  <c r="G5" i="1" s="1"/>
  <c r="E3" i="1"/>
  <c r="E5" i="1"/>
  <c r="F5" i="1"/>
  <c r="G3" i="1"/>
  <c r="F6" i="1"/>
  <c r="F3" i="1"/>
  <c r="B15" i="3"/>
  <c r="G12" i="1"/>
  <c r="P12" i="1"/>
  <c r="G27" i="1" s="1"/>
  <c r="G24" i="1" l="1"/>
  <c r="R2" i="1"/>
  <c r="G10" i="3"/>
  <c r="A29" i="3"/>
  <c r="B29" i="3" s="1"/>
  <c r="G26" i="1"/>
  <c r="G25" i="1"/>
  <c r="C4" i="3"/>
  <c r="B7" i="3"/>
  <c r="C7" i="3" s="1"/>
  <c r="H3" i="1"/>
  <c r="I3" i="1" s="1"/>
  <c r="H12" i="1"/>
  <c r="I12" i="1" s="1"/>
  <c r="H16" i="1" l="1"/>
  <c r="I16" i="1" s="1"/>
  <c r="H17" i="1"/>
  <c r="H14" i="1"/>
  <c r="I14" i="1" s="1"/>
  <c r="H5" i="1"/>
  <c r="I5" i="1" s="1"/>
  <c r="H6" i="1"/>
  <c r="I6" i="1" s="1"/>
  <c r="H13" i="1"/>
  <c r="I13" i="1" s="1"/>
  <c r="I7" i="1" l="1"/>
  <c r="G22" i="1"/>
  <c r="I15" i="1"/>
  <c r="I17" i="1"/>
  <c r="B24" i="1" s="1"/>
  <c r="B22" i="1" l="1"/>
  <c r="B31" i="1"/>
  <c r="G23" i="1"/>
  <c r="B23" i="1"/>
  <c r="H24" i="1" l="1"/>
  <c r="H21" i="4" s="1"/>
  <c r="B32" i="1"/>
  <c r="B33" i="1" s="1"/>
  <c r="H26" i="1"/>
  <c r="H22" i="4" s="1"/>
  <c r="H27" i="1"/>
  <c r="H23" i="4" s="1"/>
  <c r="H22" i="1"/>
  <c r="H19" i="4" s="1"/>
  <c r="H23" i="1"/>
  <c r="H20" i="4" s="1"/>
  <c r="H25" i="1"/>
  <c r="B25" i="1"/>
  <c r="H2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tc={88F8F630-9B41-45AF-A5E7-A10CC2F96AD3}</author>
    <author>tc={9E57B244-47A5-45FC-8459-8636F7969AF2}</author>
  </authors>
  <commentList>
    <comment ref="A5" authorId="0" shapeId="0" xr:uid="{88F8F630-9B41-45AF-A5E7-A10CC2F96AD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line refers only to one Q dot K matrix!
There are heads*batch matrices like this one.</t>
      </text>
    </comment>
    <comment ref="A6" authorId="1" shapeId="0" xr:uid="{9E57B244-47A5-45FC-8459-8636F7969AF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line refers only to one similarity output matrix!
There are #heads matrices like this.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tc={1E6A708D-6054-4ECB-AD2D-7219DF0AC6FD}</author>
    <author>tc={1F645A4C-E4A8-48C8-BA00-A6C94F861C85}</author>
  </authors>
  <commentList>
    <comment ref="A2" authorId="0" shapeId="0" xr:uid="{1E6A708D-6054-4ECB-AD2D-7219DF0AC6FD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cols/rows stay the same - 4X4X4
ratio = num of other / num of MHA</t>
      </text>
    </comment>
    <comment ref="A36" authorId="1" shapeId="0" xr:uid="{1F645A4C-E4A8-48C8-BA00-A6C94F861C85}">
      <text>
        <t>[Threaded comment]
Your version of Excel allows you to read this threaded comment; however, any edits to it will get removed if the file is opened in a newer version of Excel. Learn more: https://go.microsoft.com/fwlink/?linkid=870924
Comment:
    For:
- num of MHA's MMUS = 4
- num of Other MMUS = 2
- cycles per MMU = A rows</t>
      </text>
    </comment>
  </commentList>
</comments>
</file>

<file path=xl/sharedStrings.xml><?xml version="1.0" encoding="utf-8"?>
<sst xmlns="http://schemas.openxmlformats.org/spreadsheetml/2006/main" count="292" uniqueCount="183">
  <si>
    <t>A rows</t>
  </si>
  <si>
    <t>A cols</t>
  </si>
  <si>
    <t>B cols</t>
  </si>
  <si>
    <t>num of small matrices</t>
  </si>
  <si>
    <t>grid x</t>
  </si>
  <si>
    <t>grid y</t>
  </si>
  <si>
    <t>depth</t>
  </si>
  <si>
    <t>Similarity output</t>
  </si>
  <si>
    <t>Enc FF1</t>
  </si>
  <si>
    <t>Enc FF2</t>
  </si>
  <si>
    <t>MHA's MMU's</t>
  </si>
  <si>
    <t>other MMU's</t>
  </si>
  <si>
    <t>num of mmus</t>
  </si>
  <si>
    <t>OTHER MMU's PIPE</t>
  </si>
  <si>
    <t>full pipe</t>
  </si>
  <si>
    <t>cycles</t>
  </si>
  <si>
    <t>Encoder part</t>
  </si>
  <si>
    <t>linear stage 0</t>
  </si>
  <si>
    <t>linear final stage</t>
  </si>
  <si>
    <t>MHA MMU's PIPE</t>
  </si>
  <si>
    <t>full pipe cycles
(for 2 batches)</t>
  </si>
  <si>
    <t xml:space="preserve">MHA softmax </t>
  </si>
  <si>
    <t>MHA scale</t>
  </si>
  <si>
    <t>Scale</t>
  </si>
  <si>
    <t>Softmax</t>
  </si>
  <si>
    <t>MMUS's PARAMETERS</t>
  </si>
  <si>
    <t>vector size</t>
  </si>
  <si>
    <t>num of units</t>
  </si>
  <si>
    <t>other</t>
  </si>
  <si>
    <t>MHA</t>
  </si>
  <si>
    <t>num of vectors</t>
  </si>
  <si>
    <t>SOFTMAX PARAMETERS</t>
  </si>
  <si>
    <t>SCALE PARAMETERS</t>
  </si>
  <si>
    <t>units</t>
  </si>
  <si>
    <t>num of elements</t>
  </si>
  <si>
    <t>enc norm</t>
  </si>
  <si>
    <t>enc linear</t>
  </si>
  <si>
    <t>MHA vs Enc MMU&amp;Scale</t>
  </si>
  <si>
    <t>MHA vs Linear stage 0</t>
  </si>
  <si>
    <t>Linear final stage</t>
  </si>
  <si>
    <t>MMU's Bubbles</t>
  </si>
  <si>
    <t>summary</t>
  </si>
  <si>
    <t>sum</t>
  </si>
  <si>
    <t>clock frequency [Mhz]</t>
  </si>
  <si>
    <t>Throughput [samples/sec]</t>
  </si>
  <si>
    <t>Other softmax</t>
  </si>
  <si>
    <t>MHA weights</t>
  </si>
  <si>
    <t>K</t>
  </si>
  <si>
    <t>Batch</t>
  </si>
  <si>
    <t>n</t>
  </si>
  <si>
    <t>d_model</t>
  </si>
  <si>
    <t>d_key</t>
  </si>
  <si>
    <t>d_val</t>
  </si>
  <si>
    <t>heads</t>
  </si>
  <si>
    <t>d_ff</t>
  </si>
  <si>
    <t>num_enc</t>
  </si>
  <si>
    <t>d_out</t>
  </si>
  <si>
    <t>Model Parameters</t>
  </si>
  <si>
    <t>Other weights</t>
  </si>
  <si>
    <t>Linear stage 0</t>
  </si>
  <si>
    <t>Enc Linear</t>
  </si>
  <si>
    <t>MMU Bubbles [cycles]</t>
  </si>
  <si>
    <t>Q/V/K creation</t>
  </si>
  <si>
    <t>input</t>
  </si>
  <si>
    <t>Q head 1 weights</t>
  </si>
  <si>
    <t>Q head 2 weights</t>
  </si>
  <si>
    <t>Q head 18 weights</t>
  </si>
  <si>
    <t>V head 18 weights</t>
  </si>
  <si>
    <t>V head 1 weights</t>
  </si>
  <si>
    <t>….</t>
  </si>
  <si>
    <t>K head 1 weights</t>
  </si>
  <si>
    <t>K head 18 weights</t>
  </si>
  <si>
    <t>Q dot K creation</t>
  </si>
  <si>
    <t>M</t>
  </si>
  <si>
    <t>N</t>
  </si>
  <si>
    <t>MK*grid_x</t>
  </si>
  <si>
    <t>KN*grid_y</t>
  </si>
  <si>
    <t>K(M*grid_x+N*grid_y)</t>
  </si>
  <si>
    <t>grid_x</t>
  </si>
  <si>
    <t>grid_y</t>
  </si>
  <si>
    <t>…..</t>
  </si>
  <si>
    <t>K 1</t>
  </si>
  <si>
    <t>Q 1</t>
  </si>
  <si>
    <t>K 2</t>
  </si>
  <si>
    <t>Q 2</t>
  </si>
  <si>
    <t>K 18</t>
  </si>
  <si>
    <t>Q 18</t>
  </si>
  <si>
    <t>Similarity output creation</t>
  </si>
  <si>
    <t>V 1</t>
  </si>
  <si>
    <t>V 2</t>
  </si>
  <si>
    <t>V 18</t>
  </si>
  <si>
    <t>data width</t>
  </si>
  <si>
    <t>MHA inputs/outputs</t>
  </si>
  <si>
    <t>K weigths</t>
  </si>
  <si>
    <t>Q weigths</t>
  </si>
  <si>
    <t>V weigths</t>
  </si>
  <si>
    <t>Other inputs/outputs</t>
  </si>
  <si>
    <t>final stage output</t>
  </si>
  <si>
    <t>number</t>
  </si>
  <si>
    <t>[Mbytes]</t>
  </si>
  <si>
    <t>Mbytes</t>
  </si>
  <si>
    <t>Enc Linear output</t>
  </si>
  <si>
    <t>FF2 output</t>
  </si>
  <si>
    <t>FF1 output</t>
  </si>
  <si>
    <t>sample 1</t>
  </si>
  <si>
    <t>sample 2</t>
  </si>
  <si>
    <t>last sample (batch size)</t>
  </si>
  <si>
    <t>…</t>
  </si>
  <si>
    <t>(sample 1)</t>
  </si>
  <si>
    <t>(sample 2)</t>
  </si>
  <si>
    <t>(last sample)</t>
  </si>
  <si>
    <t>Q_i dot K_i matrix</t>
  </si>
  <si>
    <t>Q+K matrix</t>
  </si>
  <si>
    <t>V matrix</t>
  </si>
  <si>
    <t>OTHER MMUs</t>
  </si>
  <si>
    <t>MHA MMUs</t>
  </si>
  <si>
    <t>MHA softmax</t>
  </si>
  <si>
    <t>Other Scale</t>
  </si>
  <si>
    <t>resources utilization</t>
  </si>
  <si>
    <t>activity [cycles]</t>
  </si>
  <si>
    <t>utilization [fraction]</t>
  </si>
  <si>
    <t>Q</t>
  </si>
  <si>
    <t>V</t>
  </si>
  <si>
    <t>Q dot K</t>
  </si>
  <si>
    <t>similarity</t>
  </si>
  <si>
    <t>taylor order</t>
  </si>
  <si>
    <t>bandwidth [Mbytes/sec]</t>
  </si>
  <si>
    <t>peak (all MMUs working)</t>
  </si>
  <si>
    <t>MHA MMU</t>
  </si>
  <si>
    <t>Other MMU</t>
  </si>
  <si>
    <t>A matrix [bytes]</t>
  </si>
  <si>
    <t>B matrix [bytes]</t>
  </si>
  <si>
    <t>C matrix [bytes]</t>
  </si>
  <si>
    <t>Bandwidth 
(no optimizations)</t>
  </si>
  <si>
    <t>MHA's MMU utilization &amp; Other MMU's utilization for different number of units ratio</t>
  </si>
  <si>
    <t>num of units ratio</t>
  </si>
  <si>
    <t>Throughput [fragements/sec]</t>
  </si>
  <si>
    <t>Bandwidth 
(reuse of A and C matrices)</t>
  </si>
  <si>
    <t>Peak memory BW</t>
  </si>
  <si>
    <t>no optimization</t>
  </si>
  <si>
    <t>A and C matrices reuse</t>
  </si>
  <si>
    <t>C matrices reuse</t>
  </si>
  <si>
    <t>MHA's MMUs utilization</t>
  </si>
  <si>
    <t>Other MMUs utilization</t>
  </si>
  <si>
    <t>Bandwidth (reuse of C matrix and broadcast matrix A)</t>
  </si>
  <si>
    <t>Bandwidth (reuse of C matrix)</t>
  </si>
  <si>
    <t>C matrices reuse and A matrix broadcast</t>
  </si>
  <si>
    <t>Module</t>
  </si>
  <si>
    <t>Parameters</t>
  </si>
  <si>
    <t>Area</t>
  </si>
  <si>
    <t>Adder</t>
  </si>
  <si>
    <t>DATA_WIDTH=16</t>
  </si>
  <si>
    <t>DATA_WIDTH=32</t>
  </si>
  <si>
    <t>Mult</t>
  </si>
  <si>
    <t>Div</t>
  </si>
  <si>
    <t>Relu</t>
  </si>
  <si>
    <t>DATA_WIDTH=16
VEC_SIZE=4</t>
  </si>
  <si>
    <t>DATA_WIDTH=16
VEC_SIZE=8</t>
  </si>
  <si>
    <t>DATA_WIDTH=16
VEC_SIZE=16</t>
  </si>
  <si>
    <t>DATA_WIDTH=32
VEC_SIZE=4</t>
  </si>
  <si>
    <t>DATA_WIDTH=32
VEC_SIZE=8</t>
  </si>
  <si>
    <t>DATA_WIDTH=32
VEC_SIZE=16</t>
  </si>
  <si>
    <t>MMU</t>
  </si>
  <si>
    <t>NUM_ROWS_A=4
NUM_COLS_A=4
NUM_COLS_B=4
DATA_WIDTH=16</t>
  </si>
  <si>
    <t>NUM_ROWS_A=8
NUM_COLS_A=4
NUM_COLS_B=4
DATA_WIDTH=16</t>
  </si>
  <si>
    <t>NUM_ROWS_A=8
NUM_COLS_A=8
NUM_COLS_B=4
DATA_WIDTH=16</t>
  </si>
  <si>
    <t>NUM_ROWS_A=4
NUM_COLS_A=4
NUM_COLS_B=4
DATA_WIDTH=32</t>
  </si>
  <si>
    <t>A rows X A cols X B cols</t>
  </si>
  <si>
    <t>area</t>
  </si>
  <si>
    <t>16 bit</t>
  </si>
  <si>
    <t>32 bit</t>
  </si>
  <si>
    <t>mult</t>
  </si>
  <si>
    <t>adder</t>
  </si>
  <si>
    <t>MHA's MMUs</t>
  </si>
  <si>
    <t>Other MMUs</t>
  </si>
  <si>
    <t>MHA's Softmax</t>
  </si>
  <si>
    <t>Other Softmax</t>
  </si>
  <si>
    <t>total area</t>
  </si>
  <si>
    <t>area portion [%]</t>
  </si>
  <si>
    <t>noramlized utilization [%]</t>
  </si>
  <si>
    <t xml:space="preserve">normalized utilization for different MHA softmax and MHA MMU's ratios </t>
  </si>
  <si>
    <t>ratio</t>
  </si>
  <si>
    <t>normalized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</si>
</sst>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39BE1"/>
        <bgColor indexed="64"/>
      </patternFill>
    </fill>
    <fill>
      <patternFill patternType="solid">
        <fgColor rgb="FFFF7F6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1" fillId="2" borderId="0" xfId="1" applyAlignment="1">
      <alignment wrapText="1"/>
    </xf>
    <xf numFmtId="0" fontId="0" fillId="2" borderId="0" xfId="1" applyFont="1" applyAlignment="1">
      <alignment wrapText="1"/>
    </xf>
    <xf numFmtId="0" fontId="0" fillId="4" borderId="0" xfId="0" applyFill="1"/>
    <xf numFmtId="0" fontId="0" fillId="8" borderId="0" xfId="0" applyFill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0" xfId="0" applyFill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0" xfId="0" applyFill="1"/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0" xfId="0" applyFill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0" xfId="0" applyFill="1"/>
    <xf numFmtId="0" fontId="0" fillId="12" borderId="8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2" borderId="11" xfId="0" applyFill="1" applyBorder="1"/>
    <xf numFmtId="0" fontId="3" fillId="0" borderId="0" xfId="0" applyFont="1"/>
    <xf numFmtId="0" fontId="1" fillId="2" borderId="1" xfId="1" applyBorder="1" applyAlignment="1">
      <alignment horizontal="center" wrapText="1"/>
    </xf>
    <xf numFmtId="0" fontId="0" fillId="13" borderId="4" xfId="0" applyFill="1" applyBorder="1"/>
    <xf numFmtId="0" fontId="0" fillId="13" borderId="6" xfId="0" applyFill="1" applyBorder="1"/>
    <xf numFmtId="0" fontId="0" fillId="13" borderId="5" xfId="0" applyFill="1" applyBorder="1"/>
    <xf numFmtId="0" fontId="0" fillId="13" borderId="9" xfId="0" applyFill="1" applyBorder="1"/>
    <xf numFmtId="0" fontId="0" fillId="13" borderId="11" xfId="0" applyFill="1" applyBorder="1"/>
    <xf numFmtId="0" fontId="0" fillId="13" borderId="0" xfId="0" applyFill="1"/>
    <xf numFmtId="0" fontId="0" fillId="13" borderId="8" xfId="0" applyFill="1" applyBorder="1"/>
    <xf numFmtId="0" fontId="0" fillId="13" borderId="7" xfId="0" applyFill="1" applyBorder="1"/>
    <xf numFmtId="0" fontId="0" fillId="13" borderId="10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3" borderId="14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12" borderId="14" xfId="0" applyFill="1" applyBorder="1"/>
    <xf numFmtId="0" fontId="1" fillId="2" borderId="2" xfId="1" applyBorder="1" applyAlignment="1">
      <alignment horizontal="center" wrapText="1"/>
    </xf>
    <xf numFmtId="0" fontId="0" fillId="3" borderId="0" xfId="0" applyFill="1"/>
    <xf numFmtId="0" fontId="4" fillId="0" borderId="0" xfId="0" applyFont="1"/>
    <xf numFmtId="0" fontId="2" fillId="3" borderId="4" xfId="0" applyFont="1" applyFill="1" applyBorder="1"/>
    <xf numFmtId="0" fontId="0" fillId="14" borderId="17" xfId="0" applyFill="1" applyBorder="1" applyAlignment="1">
      <alignment wrapText="1"/>
    </xf>
    <xf numFmtId="0" fontId="0" fillId="15" borderId="17" xfId="0" applyFill="1" applyBorder="1" applyAlignment="1">
      <alignment wrapText="1"/>
    </xf>
    <xf numFmtId="0" fontId="0" fillId="15" borderId="17" xfId="0" applyFill="1" applyBorder="1" applyAlignment="1">
      <alignment horizontal="right" wrapText="1"/>
    </xf>
    <xf numFmtId="0" fontId="0" fillId="4" borderId="0" xfId="0" applyFill="1" applyAlignment="1">
      <alignment horizontal="center"/>
    </xf>
    <xf numFmtId="0" fontId="2" fillId="2" borderId="0" xfId="1" applyFont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1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2" borderId="1" xfId="1" applyBorder="1" applyAlignment="1">
      <alignment horizontal="center" wrapText="1"/>
    </xf>
    <xf numFmtId="0" fontId="1" fillId="2" borderId="2" xfId="1" applyBorder="1" applyAlignment="1">
      <alignment horizontal="center" wrapText="1"/>
    </xf>
    <xf numFmtId="0" fontId="1" fillId="2" borderId="15" xfId="1" applyBorder="1" applyAlignment="1">
      <alignment horizontal="center" wrapText="1"/>
    </xf>
    <xf numFmtId="0" fontId="1" fillId="2" borderId="16" xfId="1" applyBorder="1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20% - Accent2" xfId="1" builtinId="34"/>
    <cellStyle name="Normal" xfId="0" builtinId="0"/>
  </cellStyles>
  <dxfs count="0"/>
  <tableStyles count="0" defaultTableStyle="TableStyleMedium2" defaultPivotStyle="PivotStyleLight16"/>
  <colors>
    <mruColors>
      <color rgb="FFFF7F61"/>
      <color rgb="FFC39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MMU's</a:t>
            </a:r>
            <a:r>
              <a:rPr lang="en-US" baseline="0"/>
              <a:t> Utilization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Charts!$B$5</c:f>
              <c:strCache>
                <c:ptCount val="1"/>
                <c:pt idx="0">
                  <c:v>MHA's MMUs 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Charts!$A$6:$A$20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cat>
          <c:val>
            <c:numRef>
              <c:f>Charts!$B$6:$B$20</c:f>
              <c:numCache>
                <c:formatCode>General</c:formatCode>
                <c:ptCount val="15"/>
                <c:pt idx="0">
                  <c:v>17</c:v>
                </c:pt>
                <c:pt idx="1">
                  <c:v>35</c:v>
                </c:pt>
                <c:pt idx="2">
                  <c:v>53</c:v>
                </c:pt>
                <c:pt idx="3">
                  <c:v>71</c:v>
                </c:pt>
                <c:pt idx="4">
                  <c:v>88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F-43F0-AF56-59FD6DCCFF7C}"/>
            </c:ext>
          </c:extLst>
        </c:ser>
        <c:ser>
          <c:idx val="1"/>
          <c:order val="1"/>
          <c:tx>
            <c:strRef>
              <c:f>Charts!$C$5</c:f>
              <c:strCache>
                <c:ptCount val="1"/>
                <c:pt idx="0">
                  <c:v>Other MMUs utilization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Charts!$A$6:$A$20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</c:numCache>
            </c:numRef>
          </c:cat>
          <c:val>
            <c:numRef>
              <c:f>Charts!$C$6:$C$20</c:f>
              <c:numCache>
                <c:formatCode>General</c:formatCode>
                <c:ptCount val="15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92</c:v>
                </c:pt>
                <c:pt idx="6">
                  <c:v>79</c:v>
                </c:pt>
                <c:pt idx="7">
                  <c:v>69</c:v>
                </c:pt>
                <c:pt idx="8">
                  <c:v>61</c:v>
                </c:pt>
                <c:pt idx="9">
                  <c:v>55</c:v>
                </c:pt>
                <c:pt idx="10">
                  <c:v>50</c:v>
                </c:pt>
                <c:pt idx="11">
                  <c:v>46</c:v>
                </c:pt>
                <c:pt idx="12">
                  <c:v>42</c:v>
                </c:pt>
                <c:pt idx="13">
                  <c:v>39</c:v>
                </c:pt>
                <c:pt idx="1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F-43F0-AF56-59FD6DCCF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180751"/>
        <c:axId val="875979007"/>
      </c:lineChart>
      <c:catAx>
        <c:axId val="98518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units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75979007"/>
        <c:crosses val="autoZero"/>
        <c:auto val="1"/>
        <c:lblAlgn val="ctr"/>
        <c:lblOffset val="100"/>
        <c:noMultiLvlLbl val="0"/>
      </c:catAx>
      <c:valAx>
        <c:axId val="875979007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Utilization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8518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Memory BW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Charts!$B$38</c:f>
              <c:strCache>
                <c:ptCount val="1"/>
                <c:pt idx="0">
                  <c:v>no optimization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Charts!$A$39:$A$46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Charts!$B$39:$B$46</c:f>
              <c:numCache>
                <c:formatCode>General</c:formatCode>
                <c:ptCount val="8"/>
                <c:pt idx="0">
                  <c:v>38400</c:v>
                </c:pt>
                <c:pt idx="1">
                  <c:v>28800</c:v>
                </c:pt>
                <c:pt idx="2">
                  <c:v>24000</c:v>
                </c:pt>
                <c:pt idx="3">
                  <c:v>21600</c:v>
                </c:pt>
                <c:pt idx="4">
                  <c:v>20400</c:v>
                </c:pt>
                <c:pt idx="5">
                  <c:v>19800</c:v>
                </c:pt>
                <c:pt idx="6">
                  <c:v>19500</c:v>
                </c:pt>
                <c:pt idx="7">
                  <c:v>19350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0-45B1-B060-1087F5DCB67A}"/>
            </c:ext>
          </c:extLst>
        </c:ser>
        <c:ser>
          <c:idx val="2"/>
          <c:order val="1"/>
          <c:tx>
            <c:strRef>
              <c:f>Charts!$C$38</c:f>
              <c:strCache>
                <c:ptCount val="1"/>
                <c:pt idx="0">
                  <c:v>A and C matrices reuse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Charts!$A$39:$A$46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cat>
          <c:val>
            <c:numRef>
              <c:f>Charts!$C$39:$C$46</c:f>
              <c:numCache>
                <c:formatCode>General</c:formatCode>
                <c:ptCount val="8"/>
                <c:pt idx="0">
                  <c:v>19833</c:v>
                </c:pt>
                <c:pt idx="1">
                  <c:v>10233</c:v>
                </c:pt>
                <c:pt idx="2">
                  <c:v>5433</c:v>
                </c:pt>
                <c:pt idx="3">
                  <c:v>3033</c:v>
                </c:pt>
                <c:pt idx="4">
                  <c:v>1833</c:v>
                </c:pt>
                <c:pt idx="5">
                  <c:v>1233</c:v>
                </c:pt>
                <c:pt idx="6">
                  <c:v>933</c:v>
                </c:pt>
                <c:pt idx="7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0-45B1-B060-1087F5DCB67A}"/>
            </c:ext>
          </c:extLst>
        </c:ser>
        <c:ser>
          <c:idx val="0"/>
          <c:order val="2"/>
          <c:tx>
            <c:strRef>
              <c:f>Charts!$D$38</c:f>
              <c:strCache>
                <c:ptCount val="1"/>
                <c:pt idx="0">
                  <c:v>C matrices reuse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Charts!$D$39:$D$46</c:f>
              <c:numCache>
                <c:formatCode>General</c:formatCode>
                <c:ptCount val="8"/>
                <c:pt idx="0">
                  <c:v>29116</c:v>
                </c:pt>
                <c:pt idx="1">
                  <c:v>19516</c:v>
                </c:pt>
                <c:pt idx="2">
                  <c:v>14716</c:v>
                </c:pt>
                <c:pt idx="3">
                  <c:v>12316</c:v>
                </c:pt>
                <c:pt idx="4">
                  <c:v>11116</c:v>
                </c:pt>
                <c:pt idx="5">
                  <c:v>10516</c:v>
                </c:pt>
                <c:pt idx="6">
                  <c:v>10216</c:v>
                </c:pt>
                <c:pt idx="7">
                  <c:v>10066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90-45B1-B060-1087F5DCB67A}"/>
            </c:ext>
          </c:extLst>
        </c:ser>
        <c:ser>
          <c:idx val="3"/>
          <c:order val="3"/>
          <c:tx>
            <c:strRef>
              <c:f>Charts!$E$38</c:f>
              <c:strCache>
                <c:ptCount val="1"/>
                <c:pt idx="0">
                  <c:v>C matrices reuse and A matrix broadcast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Charts!$E$39:$E$46</c:f>
              <c:numCache>
                <c:formatCode>General</c:formatCode>
                <c:ptCount val="8"/>
                <c:pt idx="0">
                  <c:v>22716</c:v>
                </c:pt>
                <c:pt idx="1">
                  <c:v>13116</c:v>
                </c:pt>
                <c:pt idx="2">
                  <c:v>8316</c:v>
                </c:pt>
                <c:pt idx="3">
                  <c:v>5916</c:v>
                </c:pt>
                <c:pt idx="4">
                  <c:v>4716</c:v>
                </c:pt>
                <c:pt idx="5">
                  <c:v>4116</c:v>
                </c:pt>
                <c:pt idx="6">
                  <c:v>3816</c:v>
                </c:pt>
                <c:pt idx="7">
                  <c:v>3666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90-45B1-B060-1087F5DCB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286447"/>
        <c:axId val="2054785423"/>
      </c:lineChart>
      <c:catAx>
        <c:axId val="110428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 rows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5423"/>
        <c:crosses val="autoZero"/>
        <c:auto val="1"/>
        <c:lblAlgn val="ctr"/>
        <c:lblOffset val="100"/>
        <c:noMultiLvlLbl val="0"/>
      </c:catAx>
      <c:valAx>
        <c:axId val="2054785423"/>
        <c:scaling>
          <c:logBase val="10"/>
          <c:orientation val="minMax"/>
          <c:min val="100"/>
        </c:scaling>
        <c:delete val="0"/>
        <c:axPos val="l"/>
        <c:majorGridlines>
          <c:spPr>
            <a:ln w="12700" cap="flat" cmpd="sng" algn="ctr">
              <a:solidFill>
                <a:schemeClr val="tx1">
                  <a:alpha val="52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BW [Mbytes\sec]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04286447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utilization for different number of Softmax</a:t>
            </a:r>
            <a:r>
              <a:rPr lang="en-US" baseline="0"/>
              <a:t> units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Charts!$B$69</c:f>
              <c:strCache>
                <c:ptCount val="1"/>
                <c:pt idx="0">
                  <c:v>normalized utilization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Charts!$A$70:$A$76</c:f>
              <c:numCache>
                <c:formatCode>General</c:formatCode>
                <c:ptCount val="7"/>
                <c:pt idx="0">
                  <c:v>1</c:v>
                </c:pt>
                <c:pt idx="1">
                  <c:v>1.6</c:v>
                </c:pt>
                <c:pt idx="2">
                  <c:v>2</c:v>
                </c:pt>
                <c:pt idx="3">
                  <c:v>2.4</c:v>
                </c:pt>
                <c:pt idx="4">
                  <c:v>3</c:v>
                </c:pt>
                <c:pt idx="5">
                  <c:v>3.6</c:v>
                </c:pt>
                <c:pt idx="6">
                  <c:v>4</c:v>
                </c:pt>
              </c:numCache>
            </c:numRef>
          </c:xVal>
          <c:yVal>
            <c:numRef>
              <c:f>Charts!$B$70:$B$76</c:f>
              <c:numCache>
                <c:formatCode>General</c:formatCode>
                <c:ptCount val="7"/>
                <c:pt idx="0">
                  <c:v>74.790000000000006</c:v>
                </c:pt>
                <c:pt idx="1">
                  <c:v>85.71</c:v>
                </c:pt>
                <c:pt idx="2">
                  <c:v>89.85</c:v>
                </c:pt>
                <c:pt idx="3">
                  <c:v>92.15</c:v>
                </c:pt>
                <c:pt idx="4">
                  <c:v>91.18</c:v>
                </c:pt>
                <c:pt idx="5">
                  <c:v>90.23</c:v>
                </c:pt>
                <c:pt idx="6">
                  <c:v>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0-44DD-81D4-E2561DE47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34767"/>
        <c:axId val="1592504335"/>
      </c:scatterChart>
      <c:valAx>
        <c:axId val="1183234767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ratio [MHA softmax / MHA MMUs]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92504335"/>
        <c:crosses val="autoZero"/>
        <c:crossBetween val="midCat"/>
      </c:valAx>
      <c:valAx>
        <c:axId val="1592504335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normalized utilization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18323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3</xdr:row>
      <xdr:rowOff>11111</xdr:rowOff>
    </xdr:from>
    <xdr:to>
      <xdr:col>18</xdr:col>
      <xdr:colOff>257175</xdr:colOff>
      <xdr:row>30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F6B67-E95E-4556-6693-5795410F4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596900</xdr:colOff>
      <xdr:row>33</xdr:row>
      <xdr:rowOff>30160</xdr:rowOff>
    </xdr:from>
    <xdr:to>
      <xdr:col>19</xdr:col>
      <xdr:colOff>400050</xdr:colOff>
      <xdr:row>59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C7EA5D-9CDC-FB33-8DCE-1ED96ABF5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6349</xdr:colOff>
      <xdr:row>63</xdr:row>
      <xdr:rowOff>87311</xdr:rowOff>
    </xdr:from>
    <xdr:to>
      <xdr:col>18</xdr:col>
      <xdr:colOff>9524</xdr:colOff>
      <xdr:row>87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F5C01F-44BD-A4F3-DF46-E154835DC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do Blayberg" id="{539C6FC6-4BD9-4640-8F1A-F0C34A420F81}" userId="S::ido.b@campus.technion.ac.il::70251334-dd1c-47d1-bcb2-e64b0193fd4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3-09-14T07:40:14.63" personId="{539C6FC6-4BD9-4640-8F1A-F0C34A420F81}" id="{88F8F630-9B41-45AF-A5E7-A10CC2F96AD3}">
    <text>This line refers only to one Q dot K matrix!
There are heads*batch matrices like this one.</text>
  </threadedComment>
  <threadedComment ref="A6" dT="2023-09-14T07:54:17.01" personId="{539C6FC6-4BD9-4640-8F1A-F0C34A420F81}" id="{9E57B244-47A5-45FC-8459-8636F7969AF2}">
    <text>This line refers only to one similarity output matrix!
There are #heads matrices like this.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9-23T08:27:51.71" personId="{539C6FC6-4BD9-4640-8F1A-F0C34A420F81}" id="{1E6A708D-6054-4ECB-AD2D-7219DF0AC6FD}">
    <text>Number of cols/rows stay the same - 4X4X4
ratio = num of other / num of MHA</text>
  </threadedComment>
  <threadedComment ref="A36" dT="2023-09-23T13:33:21.66" personId="{539C6FC6-4BD9-4640-8F1A-F0C34A420F81}" id="{1F645A4C-E4A8-48C8-BA00-A6C94F861C85}">
    <text>For:
- num of MHA's MMUS = 4
- num of Other MMUS = 2
- cycles per MMU = A rows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5AFC-F19C-48CB-8B11-F7443CDCA2A7}">
  <dimension ref="A1:O24"/>
  <sheetViews>
    <sheetView workbookViewId="0">
      <selection activeCell="C24" sqref="C24"/>
    </sheetView>
  </sheetViews>
  <sheetFormatPr defaultRowHeight="14.5" x14ac:dyDescent="0.35"/>
  <cols>
    <col min="1" max="1" width="10" customWidth="1"/>
    <col min="7" max="7" width="11.81640625" bestFit="1" customWidth="1"/>
  </cols>
  <sheetData>
    <row r="1" spans="1:15" x14ac:dyDescent="0.35">
      <c r="A1" s="104" t="s">
        <v>25</v>
      </c>
      <c r="B1" s="104"/>
      <c r="C1" s="104"/>
      <c r="D1" s="104"/>
      <c r="E1" s="104"/>
      <c r="F1" s="104"/>
      <c r="H1" s="104" t="s">
        <v>31</v>
      </c>
      <c r="I1" s="104"/>
      <c r="J1" s="104"/>
      <c r="K1" s="104"/>
      <c r="M1" s="104" t="s">
        <v>32</v>
      </c>
      <c r="N1" s="104"/>
      <c r="O1" s="104"/>
    </row>
    <row r="2" spans="1:15" ht="29" x14ac:dyDescent="0.35">
      <c r="A2" s="5"/>
      <c r="B2" s="5" t="s">
        <v>0</v>
      </c>
      <c r="C2" s="5" t="s">
        <v>1</v>
      </c>
      <c r="D2" s="5" t="s">
        <v>2</v>
      </c>
      <c r="E2" s="4" t="s">
        <v>15</v>
      </c>
      <c r="F2" s="4" t="s">
        <v>12</v>
      </c>
      <c r="G2" s="1"/>
      <c r="H2" s="5"/>
      <c r="I2" s="4" t="s">
        <v>26</v>
      </c>
      <c r="J2" s="4" t="s">
        <v>27</v>
      </c>
      <c r="K2" s="4" t="s">
        <v>15</v>
      </c>
      <c r="M2" s="4"/>
      <c r="N2" s="4" t="s">
        <v>33</v>
      </c>
      <c r="O2" s="4" t="s">
        <v>15</v>
      </c>
    </row>
    <row r="3" spans="1:15" ht="29" x14ac:dyDescent="0.35">
      <c r="A3" s="4" t="s">
        <v>11</v>
      </c>
      <c r="B3" s="3">
        <v>4</v>
      </c>
      <c r="C3" s="3">
        <v>4</v>
      </c>
      <c r="D3" s="3">
        <v>4</v>
      </c>
      <c r="E3" s="3">
        <v>2</v>
      </c>
      <c r="F3" s="2">
        <v>1</v>
      </c>
      <c r="G3" s="1"/>
      <c r="H3" s="5" t="s">
        <v>28</v>
      </c>
      <c r="I3" s="3">
        <f>B18</f>
        <v>107</v>
      </c>
      <c r="J3" s="3">
        <v>1</v>
      </c>
      <c r="K3" s="3">
        <f>I3*($I$7+2)</f>
        <v>749</v>
      </c>
      <c r="M3" s="4" t="s">
        <v>29</v>
      </c>
      <c r="N3" s="3">
        <v>0</v>
      </c>
      <c r="O3" s="3">
        <v>2</v>
      </c>
    </row>
    <row r="4" spans="1:15" ht="29" x14ac:dyDescent="0.35">
      <c r="A4" s="4" t="s">
        <v>10</v>
      </c>
      <c r="B4" s="3">
        <v>4</v>
      </c>
      <c r="C4" s="3">
        <v>4</v>
      </c>
      <c r="D4" s="3">
        <v>4</v>
      </c>
      <c r="E4" s="3">
        <v>2</v>
      </c>
      <c r="F4" s="3">
        <v>2</v>
      </c>
      <c r="G4" s="1"/>
      <c r="H4" s="5" t="s">
        <v>29</v>
      </c>
      <c r="I4" s="3">
        <f>B11</f>
        <v>256</v>
      </c>
      <c r="J4" s="3">
        <v>4</v>
      </c>
      <c r="K4" s="3">
        <f>I4*($I$7+2)</f>
        <v>1792</v>
      </c>
      <c r="M4" s="4" t="s">
        <v>28</v>
      </c>
      <c r="N4" s="3">
        <v>1</v>
      </c>
      <c r="O4" s="3">
        <v>2</v>
      </c>
    </row>
    <row r="7" spans="1:15" ht="29" x14ac:dyDescent="0.35">
      <c r="H7" s="4" t="s">
        <v>125</v>
      </c>
      <c r="I7" s="3">
        <v>5</v>
      </c>
    </row>
    <row r="9" spans="1:15" x14ac:dyDescent="0.35">
      <c r="A9" s="105" t="s">
        <v>57</v>
      </c>
      <c r="B9" s="105"/>
    </row>
    <row r="10" spans="1:15" x14ac:dyDescent="0.35">
      <c r="A10" s="8" t="s">
        <v>48</v>
      </c>
      <c r="B10" s="8">
        <v>1</v>
      </c>
    </row>
    <row r="11" spans="1:15" x14ac:dyDescent="0.35">
      <c r="A11" s="8" t="s">
        <v>49</v>
      </c>
      <c r="B11" s="8">
        <v>256</v>
      </c>
    </row>
    <row r="12" spans="1:15" x14ac:dyDescent="0.35">
      <c r="A12" s="8" t="s">
        <v>50</v>
      </c>
      <c r="B12" s="8">
        <v>256</v>
      </c>
    </row>
    <row r="13" spans="1:15" x14ac:dyDescent="0.35">
      <c r="A13" s="8" t="s">
        <v>51</v>
      </c>
      <c r="B13" s="8">
        <v>96</v>
      </c>
    </row>
    <row r="14" spans="1:15" x14ac:dyDescent="0.35">
      <c r="A14" s="9" t="s">
        <v>52</v>
      </c>
      <c r="B14" s="8">
        <v>96</v>
      </c>
    </row>
    <row r="15" spans="1:15" x14ac:dyDescent="0.35">
      <c r="A15" s="8" t="s">
        <v>53</v>
      </c>
      <c r="B15" s="8">
        <v>18</v>
      </c>
    </row>
    <row r="16" spans="1:15" x14ac:dyDescent="0.35">
      <c r="A16" s="8" t="s">
        <v>54</v>
      </c>
      <c r="B16" s="8">
        <v>1536</v>
      </c>
    </row>
    <row r="17" spans="1:2" x14ac:dyDescent="0.35">
      <c r="A17" s="8" t="s">
        <v>55</v>
      </c>
      <c r="B17" s="8">
        <v>4</v>
      </c>
    </row>
    <row r="18" spans="1:2" x14ac:dyDescent="0.35">
      <c r="A18" s="8" t="s">
        <v>56</v>
      </c>
      <c r="B18" s="8">
        <v>107</v>
      </c>
    </row>
    <row r="21" spans="1:2" x14ac:dyDescent="0.35">
      <c r="A21" s="8" t="s">
        <v>91</v>
      </c>
      <c r="B21" s="8">
        <v>16</v>
      </c>
    </row>
    <row r="24" spans="1:2" ht="43.5" x14ac:dyDescent="0.35">
      <c r="A24" s="8" t="s">
        <v>43</v>
      </c>
      <c r="B24" s="8">
        <v>200</v>
      </c>
    </row>
  </sheetData>
  <mergeCells count="4">
    <mergeCell ref="A1:F1"/>
    <mergeCell ref="H1:K1"/>
    <mergeCell ref="M1:O1"/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A312-B442-4C75-B9DE-86DC9C3F59D2}">
  <dimension ref="A1:T33"/>
  <sheetViews>
    <sheetView topLeftCell="A14" zoomScale="115" zoomScaleNormal="115" workbookViewId="0">
      <selection activeCell="K21" sqref="K21"/>
    </sheetView>
  </sheetViews>
  <sheetFormatPr defaultRowHeight="14.5" x14ac:dyDescent="0.35"/>
  <cols>
    <col min="1" max="1" width="16.26953125" customWidth="1"/>
    <col min="2" max="2" width="13.7265625" customWidth="1"/>
    <col min="5" max="5" width="8.26953125" customWidth="1"/>
    <col min="7" max="7" width="12.54296875" customWidth="1"/>
    <col min="8" max="8" width="10.81640625" customWidth="1"/>
    <col min="9" max="9" width="13.26953125" customWidth="1"/>
    <col min="12" max="12" width="10.90625" customWidth="1"/>
    <col min="14" max="14" width="10.6328125" customWidth="1"/>
    <col min="15" max="15" width="10.90625" customWidth="1"/>
  </cols>
  <sheetData>
    <row r="1" spans="1:20" ht="14.5" customHeight="1" x14ac:dyDescent="0.35">
      <c r="A1" s="104" t="s">
        <v>19</v>
      </c>
      <c r="B1" s="104"/>
      <c r="C1" s="104"/>
      <c r="D1" s="104"/>
      <c r="E1" s="104"/>
      <c r="F1" s="104"/>
      <c r="G1" s="104"/>
      <c r="H1" s="104"/>
      <c r="I1" s="104"/>
      <c r="K1" s="104" t="s">
        <v>21</v>
      </c>
      <c r="L1" s="104"/>
      <c r="N1" s="104" t="s">
        <v>22</v>
      </c>
      <c r="O1" s="104"/>
      <c r="R1" s="107" t="s">
        <v>61</v>
      </c>
      <c r="S1" s="107"/>
      <c r="T1" s="107"/>
    </row>
    <row r="2" spans="1:20" ht="43.5" x14ac:dyDescent="0.35">
      <c r="A2" s="5"/>
      <c r="B2" s="4" t="s">
        <v>0</v>
      </c>
      <c r="C2" s="4" t="s">
        <v>1</v>
      </c>
      <c r="D2" s="4" t="s">
        <v>2</v>
      </c>
      <c r="E2" s="4" t="s">
        <v>4</v>
      </c>
      <c r="F2" s="4" t="s">
        <v>5</v>
      </c>
      <c r="G2" s="4" t="s">
        <v>6</v>
      </c>
      <c r="H2" s="4" t="s">
        <v>3</v>
      </c>
      <c r="I2" s="4" t="s">
        <v>15</v>
      </c>
      <c r="K2" s="4" t="s">
        <v>30</v>
      </c>
      <c r="L2" s="4" t="s">
        <v>15</v>
      </c>
      <c r="N2" s="4" t="s">
        <v>34</v>
      </c>
      <c r="O2" s="4" t="s">
        <v>15</v>
      </c>
      <c r="R2" s="108">
        <f>MAX(0,L3-I4)</f>
        <v>294912</v>
      </c>
      <c r="S2" s="108"/>
      <c r="T2" s="108"/>
    </row>
    <row r="3" spans="1:20" x14ac:dyDescent="0.35">
      <c r="A3" s="4" t="s">
        <v>112</v>
      </c>
      <c r="B3" s="2">
        <f>Parameters!$B$10*Parameters!$B$11</f>
        <v>256</v>
      </c>
      <c r="C3" s="2">
        <f>Parameters!B$12</f>
        <v>256</v>
      </c>
      <c r="D3" s="2">
        <f>Parameters!$B$13*Parameters!$B$15*2</f>
        <v>3456</v>
      </c>
      <c r="E3" s="2">
        <f>D3/Parameters!D$4</f>
        <v>864</v>
      </c>
      <c r="F3" s="3">
        <f>B3/Parameters!B$4</f>
        <v>64</v>
      </c>
      <c r="G3" s="3">
        <f>C3/Parameters!C$4</f>
        <v>64</v>
      </c>
      <c r="H3" s="3">
        <f>E3*F3*G3</f>
        <v>3538944</v>
      </c>
      <c r="I3" s="3">
        <f>H3*Parameters!E$4/Parameters!F$4</f>
        <v>3538944</v>
      </c>
      <c r="K3" s="3">
        <f>Parameters!B11*Parameters!B15*Parameters!B10</f>
        <v>4608</v>
      </c>
      <c r="L3" s="3">
        <f>K3/Parameters!J4*Parameters!K4</f>
        <v>2064384</v>
      </c>
      <c r="N3" s="3">
        <f>Parameters!B11*Parameters!B11*Parameters!B10*Parameters!B15</f>
        <v>1179648</v>
      </c>
      <c r="O3" s="3" t="e">
        <f>N3/Parameters!N3*Parameters!O3</f>
        <v>#DIV/0!</v>
      </c>
    </row>
    <row r="4" spans="1:20" x14ac:dyDescent="0.35">
      <c r="A4" s="4" t="s">
        <v>113</v>
      </c>
      <c r="B4" s="2">
        <f>Parameters!$B$10*Parameters!$B$11</f>
        <v>256</v>
      </c>
      <c r="C4" s="2">
        <f>Parameters!B$12</f>
        <v>256</v>
      </c>
      <c r="D4" s="2">
        <f>Parameters!$B$13*Parameters!$B$15</f>
        <v>1728</v>
      </c>
      <c r="E4" s="2">
        <f>D4/Parameters!D$4</f>
        <v>432</v>
      </c>
      <c r="F4" s="3">
        <f>B4/Parameters!B$4</f>
        <v>64</v>
      </c>
      <c r="G4" s="3">
        <f>C4/Parameters!C$4</f>
        <v>64</v>
      </c>
      <c r="H4" s="3">
        <f>E4*F4*G4</f>
        <v>1769472</v>
      </c>
      <c r="I4" s="3">
        <f>H4*Parameters!E$4/Parameters!F$4</f>
        <v>1769472</v>
      </c>
    </row>
    <row r="5" spans="1:20" x14ac:dyDescent="0.35">
      <c r="A5" s="4" t="s">
        <v>111</v>
      </c>
      <c r="B5" s="2">
        <f>Parameters!$B$11</f>
        <v>256</v>
      </c>
      <c r="C5" s="2">
        <f>Parameters!B13</f>
        <v>96</v>
      </c>
      <c r="D5" s="2">
        <f>Parameters!$B$11</f>
        <v>256</v>
      </c>
      <c r="E5" s="2">
        <f>D5/Parameters!D$4</f>
        <v>64</v>
      </c>
      <c r="F5" s="3">
        <f>B5/Parameters!B$4</f>
        <v>64</v>
      </c>
      <c r="G5" s="3">
        <f>C5/Parameters!C$4</f>
        <v>24</v>
      </c>
      <c r="H5" s="3">
        <f>E5*F5*G5</f>
        <v>98304</v>
      </c>
      <c r="I5" s="3">
        <f>H5*Parameters!E$4/Parameters!F$4</f>
        <v>98304</v>
      </c>
    </row>
    <row r="6" spans="1:20" x14ac:dyDescent="0.35">
      <c r="A6" s="4" t="s">
        <v>7</v>
      </c>
      <c r="B6" s="2">
        <f>Parameters!$B$10*Parameters!$B$11</f>
        <v>256</v>
      </c>
      <c r="C6" s="2">
        <f>Parameters!$B$11</f>
        <v>256</v>
      </c>
      <c r="D6" s="2">
        <f>Parameters!B14</f>
        <v>96</v>
      </c>
      <c r="E6" s="2">
        <f>D6/Parameters!D$4</f>
        <v>24</v>
      </c>
      <c r="F6" s="3">
        <f>B6/Parameters!B$4</f>
        <v>64</v>
      </c>
      <c r="G6" s="3">
        <f>C6/Parameters!C$4</f>
        <v>64</v>
      </c>
      <c r="H6" s="3">
        <f>E6*F6*G6</f>
        <v>98304</v>
      </c>
      <c r="I6" s="3">
        <f>H6*Parameters!E$4/Parameters!F$4</f>
        <v>98304</v>
      </c>
    </row>
    <row r="7" spans="1:20" x14ac:dyDescent="0.35">
      <c r="A7" s="4" t="s">
        <v>14</v>
      </c>
      <c r="B7" s="2"/>
      <c r="C7" s="2"/>
      <c r="D7" s="2"/>
      <c r="E7" s="2"/>
      <c r="F7" s="2"/>
      <c r="G7" s="2"/>
      <c r="H7" s="2"/>
      <c r="I7" s="3">
        <f>$I$3+Parameters!$B$10*Parameters!$B$15*$I$5+MAX($I$4,$L$3)+$I$6*Parameters!$B$15</f>
        <v>9142272</v>
      </c>
    </row>
    <row r="8" spans="1:20" x14ac:dyDescent="0.35">
      <c r="A8" s="1"/>
      <c r="B8" s="1"/>
      <c r="C8" s="1"/>
      <c r="D8" s="1"/>
      <c r="E8" s="1"/>
    </row>
    <row r="10" spans="1:20" x14ac:dyDescent="0.35">
      <c r="A10" s="104" t="s">
        <v>13</v>
      </c>
      <c r="B10" s="104"/>
      <c r="C10" s="104"/>
      <c r="D10" s="104"/>
      <c r="E10" s="104"/>
      <c r="F10" s="104"/>
      <c r="G10" s="104"/>
      <c r="H10" s="104"/>
      <c r="I10" s="104"/>
      <c r="K10" s="104" t="s">
        <v>24</v>
      </c>
      <c r="L10" s="104"/>
      <c r="N10" s="109" t="s">
        <v>23</v>
      </c>
      <c r="O10" s="109"/>
      <c r="P10" s="109"/>
    </row>
    <row r="11" spans="1:20" ht="43.5" x14ac:dyDescent="0.35">
      <c r="A11" s="4"/>
      <c r="B11" s="4" t="s">
        <v>0</v>
      </c>
      <c r="C11" s="4" t="s">
        <v>1</v>
      </c>
      <c r="D11" s="4" t="s">
        <v>2</v>
      </c>
      <c r="E11" s="4" t="s">
        <v>4</v>
      </c>
      <c r="F11" s="4" t="s">
        <v>5</v>
      </c>
      <c r="G11" s="4" t="s">
        <v>6</v>
      </c>
      <c r="H11" s="4" t="s">
        <v>3</v>
      </c>
      <c r="I11" s="4" t="s">
        <v>15</v>
      </c>
      <c r="K11" s="4" t="s">
        <v>30</v>
      </c>
      <c r="L11" s="4" t="s">
        <v>15</v>
      </c>
      <c r="N11" s="4"/>
      <c r="O11" s="4" t="s">
        <v>34</v>
      </c>
      <c r="P11" s="4" t="s">
        <v>15</v>
      </c>
    </row>
    <row r="12" spans="1:20" x14ac:dyDescent="0.35">
      <c r="A12" s="4" t="s">
        <v>36</v>
      </c>
      <c r="B12" s="2">
        <f>Parameters!$B$10*Parameters!$B$11</f>
        <v>256</v>
      </c>
      <c r="C12" s="2">
        <f>Parameters!$B$15*Parameters!$B$14</f>
        <v>1728</v>
      </c>
      <c r="D12" s="2">
        <f>Parameters!$B$12</f>
        <v>256</v>
      </c>
      <c r="E12" s="2">
        <f>D12/Parameters!$D$3</f>
        <v>64</v>
      </c>
      <c r="F12" s="3">
        <f>B12/Parameters!$B$3</f>
        <v>64</v>
      </c>
      <c r="G12" s="3">
        <f>C12/Parameters!$C$3</f>
        <v>432</v>
      </c>
      <c r="H12" s="3">
        <f>E12*F12*G12</f>
        <v>1769472</v>
      </c>
      <c r="I12" s="3">
        <f>H12*Parameters!$E$3/Parameters!$F$3</f>
        <v>3538944</v>
      </c>
      <c r="K12" s="3">
        <f>Parameters!$B$10*Parameters!$B$11</f>
        <v>256</v>
      </c>
      <c r="L12" s="3">
        <f>K12*Parameters!K3/Parameters!J3</f>
        <v>191744</v>
      </c>
      <c r="N12" s="4" t="s">
        <v>35</v>
      </c>
      <c r="O12" s="3">
        <f>Parameters!B10*Parameters!B11*Parameters!B12</f>
        <v>65536</v>
      </c>
      <c r="P12" s="3">
        <f>ROUNDUP(O12/Parameters!N4,0)*Parameters!O4</f>
        <v>131072</v>
      </c>
    </row>
    <row r="13" spans="1:20" x14ac:dyDescent="0.35">
      <c r="A13" s="4" t="s">
        <v>8</v>
      </c>
      <c r="B13" s="2">
        <f>Parameters!$B$10*Parameters!$B$11</f>
        <v>256</v>
      </c>
      <c r="C13" s="2">
        <f>Parameters!$B$12</f>
        <v>256</v>
      </c>
      <c r="D13" s="2">
        <f>Parameters!$B$16</f>
        <v>1536</v>
      </c>
      <c r="E13" s="2">
        <f>D13/Parameters!$D$3</f>
        <v>384</v>
      </c>
      <c r="F13" s="3">
        <f>B13/Parameters!$B$3</f>
        <v>64</v>
      </c>
      <c r="G13" s="3">
        <f>C13/Parameters!$C$3</f>
        <v>64</v>
      </c>
      <c r="H13" s="3">
        <f>E13*F13*G13</f>
        <v>1572864</v>
      </c>
      <c r="I13" s="3">
        <f>H13*Parameters!$E$3/Parameters!$F$3</f>
        <v>3145728</v>
      </c>
    </row>
    <row r="14" spans="1:20" x14ac:dyDescent="0.35">
      <c r="A14" s="4" t="s">
        <v>9</v>
      </c>
      <c r="B14" s="2">
        <f>Parameters!$B$10*Parameters!$B$11</f>
        <v>256</v>
      </c>
      <c r="C14" s="2">
        <f>Parameters!$B$16</f>
        <v>1536</v>
      </c>
      <c r="D14" s="2">
        <f>Parameters!$B$12</f>
        <v>256</v>
      </c>
      <c r="E14" s="2">
        <f>D14/Parameters!$D$3</f>
        <v>64</v>
      </c>
      <c r="F14" s="3">
        <f>B14/Parameters!$B$3</f>
        <v>64</v>
      </c>
      <c r="G14" s="3">
        <f>C14/Parameters!$C$3</f>
        <v>384</v>
      </c>
      <c r="H14" s="3">
        <f>E14*F14*G14</f>
        <v>1572864</v>
      </c>
      <c r="I14" s="3">
        <f>H14*Parameters!$E$3/Parameters!$F$3</f>
        <v>3145728</v>
      </c>
    </row>
    <row r="15" spans="1:20" x14ac:dyDescent="0.35">
      <c r="A15" s="5" t="s">
        <v>16</v>
      </c>
      <c r="B15" s="3"/>
      <c r="C15" s="3"/>
      <c r="D15" s="3"/>
      <c r="E15" s="2"/>
      <c r="F15" s="3"/>
      <c r="G15" s="3"/>
      <c r="H15" s="3"/>
      <c r="I15" s="3">
        <f>I12+P12+I13+I14</f>
        <v>9961472</v>
      </c>
    </row>
    <row r="16" spans="1:20" x14ac:dyDescent="0.35">
      <c r="A16" s="4" t="s">
        <v>17</v>
      </c>
      <c r="B16" s="3">
        <f>Parameters!$B$10*Parameters!$B$11</f>
        <v>256</v>
      </c>
      <c r="C16" s="3">
        <v>4</v>
      </c>
      <c r="D16" s="3">
        <v>1</v>
      </c>
      <c r="E16" s="2">
        <f>D16/Parameters!$D$3</f>
        <v>0.25</v>
      </c>
      <c r="F16" s="3">
        <f>B16/Parameters!$B$3</f>
        <v>64</v>
      </c>
      <c r="G16" s="3">
        <f>C16/Parameters!$C$3</f>
        <v>1</v>
      </c>
      <c r="H16" s="3">
        <f>E16*F16*G16</f>
        <v>16</v>
      </c>
      <c r="I16" s="3">
        <f>H16*Parameters!$E$3/Parameters!$F$3</f>
        <v>32</v>
      </c>
    </row>
    <row r="17" spans="1:9" x14ac:dyDescent="0.35">
      <c r="A17" s="4" t="s">
        <v>18</v>
      </c>
      <c r="B17" s="2">
        <f>Parameters!$B$10*Parameters!$B$11</f>
        <v>256</v>
      </c>
      <c r="C17" s="3">
        <f>Parameters!B12</f>
        <v>256</v>
      </c>
      <c r="D17" s="3">
        <f>Parameters!B18</f>
        <v>107</v>
      </c>
      <c r="E17" s="2">
        <f>D17/Parameters!$D$3</f>
        <v>26.75</v>
      </c>
      <c r="F17" s="3">
        <f>B17/Parameters!$B$3</f>
        <v>64</v>
      </c>
      <c r="G17" s="3">
        <f>C17/Parameters!$C$3</f>
        <v>64</v>
      </c>
      <c r="H17" s="3">
        <f>E17*F17*G17</f>
        <v>109568</v>
      </c>
      <c r="I17" s="3">
        <f>H17*Parameters!$E$3/Parameters!$F$3</f>
        <v>219136</v>
      </c>
    </row>
    <row r="20" spans="1:9" ht="29" customHeight="1" x14ac:dyDescent="0.35">
      <c r="A20" s="104" t="s">
        <v>40</v>
      </c>
      <c r="B20" s="104"/>
      <c r="C20" s="104"/>
      <c r="F20" s="104" t="s">
        <v>118</v>
      </c>
      <c r="G20" s="104"/>
      <c r="H20" s="104"/>
      <c r="I20" s="1"/>
    </row>
    <row r="21" spans="1:9" ht="29" x14ac:dyDescent="0.35">
      <c r="A21" s="7"/>
      <c r="B21" s="7" t="s">
        <v>15</v>
      </c>
      <c r="C21" s="7"/>
      <c r="F21" s="6"/>
      <c r="G21" s="6" t="s">
        <v>119</v>
      </c>
      <c r="H21" s="6" t="s">
        <v>120</v>
      </c>
      <c r="I21" s="1"/>
    </row>
    <row r="22" spans="1:9" ht="29" x14ac:dyDescent="0.35">
      <c r="A22" s="6" t="s">
        <v>37</v>
      </c>
      <c r="B22" s="3">
        <f>ABS(I7-I15)</f>
        <v>819200</v>
      </c>
      <c r="C22" s="3"/>
      <c r="F22" s="6" t="s">
        <v>115</v>
      </c>
      <c r="G22" s="3">
        <f>($I$3+Parameters!$B$10*Parameters!$B$15*$I$5+$I$4+$I$6*Parameters!$B$15)*Parameters!$B$17*2</f>
        <v>70778880</v>
      </c>
      <c r="H22" s="2">
        <f>G22/B31</f>
        <v>0.87879359769240395</v>
      </c>
      <c r="I22" s="1"/>
    </row>
    <row r="23" spans="1:9" ht="29" x14ac:dyDescent="0.35">
      <c r="A23" s="6" t="s">
        <v>38</v>
      </c>
      <c r="B23" s="3">
        <f>ABS(I7-I17)</f>
        <v>8923136</v>
      </c>
      <c r="C23" s="3"/>
      <c r="F23" s="6" t="s">
        <v>114</v>
      </c>
      <c r="G23" s="2">
        <f>2*I16+(I12+I13+I14)*2*Parameters!$B$17+2*I17</f>
        <v>79081536</v>
      </c>
      <c r="H23" s="2">
        <f>G23/$B$31</f>
        <v>0.98187972927067169</v>
      </c>
      <c r="I23" s="1"/>
    </row>
    <row r="24" spans="1:9" ht="29" x14ac:dyDescent="0.35">
      <c r="A24" s="6" t="s">
        <v>39</v>
      </c>
      <c r="B24" s="3">
        <f>I17</f>
        <v>219136</v>
      </c>
      <c r="C24" s="3"/>
      <c r="F24" s="6" t="s">
        <v>116</v>
      </c>
      <c r="G24" s="2">
        <f>L3*2*Parameters!$B$17</f>
        <v>16515072</v>
      </c>
      <c r="H24" s="2">
        <f>G24/$B$31</f>
        <v>0.20505183946156091</v>
      </c>
      <c r="I24" s="1"/>
    </row>
    <row r="25" spans="1:9" ht="29" x14ac:dyDescent="0.35">
      <c r="A25" s="6" t="s">
        <v>42</v>
      </c>
      <c r="B25" s="3">
        <f>B24+B23+6*B22+I7</f>
        <v>23199744</v>
      </c>
      <c r="C25" s="3"/>
      <c r="F25" s="6" t="s">
        <v>22</v>
      </c>
      <c r="G25" s="2" t="e">
        <f>O3*2*Parameters!$B$17</f>
        <v>#DIV/0!</v>
      </c>
      <c r="H25" s="2" t="e">
        <f>G25/$B$31</f>
        <v>#DIV/0!</v>
      </c>
      <c r="I25" s="1"/>
    </row>
    <row r="26" spans="1:9" ht="29" x14ac:dyDescent="0.35">
      <c r="F26" s="6" t="s">
        <v>45</v>
      </c>
      <c r="G26" s="2">
        <f>L12*2</f>
        <v>383488</v>
      </c>
      <c r="H26" s="2">
        <f t="shared" ref="H26:H27" si="0">G26/$B$31</f>
        <v>4.7614033902749608E-3</v>
      </c>
      <c r="I26" s="1"/>
    </row>
    <row r="27" spans="1:9" ht="29" x14ac:dyDescent="0.35">
      <c r="F27" s="6" t="s">
        <v>117</v>
      </c>
      <c r="G27" s="2">
        <f>P12*2*Parameters!B17</f>
        <v>1048576</v>
      </c>
      <c r="H27" s="2">
        <f t="shared" si="0"/>
        <v>1.3019164410257836E-2</v>
      </c>
      <c r="I27" s="1"/>
    </row>
    <row r="28" spans="1:9" x14ac:dyDescent="0.35">
      <c r="A28" s="1"/>
    </row>
    <row r="29" spans="1:9" x14ac:dyDescent="0.35">
      <c r="A29" s="1"/>
    </row>
    <row r="30" spans="1:9" x14ac:dyDescent="0.35">
      <c r="A30" s="106" t="s">
        <v>41</v>
      </c>
      <c r="B30" s="106"/>
      <c r="C30" s="1"/>
      <c r="D30" s="1"/>
      <c r="E30" s="1"/>
    </row>
    <row r="31" spans="1:9" ht="29" x14ac:dyDescent="0.35">
      <c r="A31" s="2" t="s">
        <v>20</v>
      </c>
      <c r="B31" s="2">
        <f>I16+8*MAX(I15,I7)+2*I17+MAX(I17,L12)+L12</f>
        <v>80540960</v>
      </c>
      <c r="C31" s="1"/>
      <c r="D31" s="1"/>
      <c r="E31" s="1"/>
    </row>
    <row r="32" spans="1:9" ht="29" x14ac:dyDescent="0.35">
      <c r="A32" s="2" t="s">
        <v>44</v>
      </c>
      <c r="B32" s="2">
        <f>(Parameters!B24*10^6)/(B31) * 2*Parameters!B10</f>
        <v>4.966417087653288</v>
      </c>
      <c r="C32" s="1"/>
      <c r="D32" s="1"/>
      <c r="E32" s="1"/>
    </row>
    <row r="33" spans="1:2" ht="29" x14ac:dyDescent="0.35">
      <c r="A33" s="2" t="s">
        <v>136</v>
      </c>
      <c r="B33" s="2">
        <f>B32*Parameters!B11</f>
        <v>1271.4027744392417</v>
      </c>
    </row>
  </sheetData>
  <mergeCells count="11">
    <mergeCell ref="A20:C20"/>
    <mergeCell ref="A30:B30"/>
    <mergeCell ref="F20:H20"/>
    <mergeCell ref="R1:T1"/>
    <mergeCell ref="R2:T2"/>
    <mergeCell ref="N1:O1"/>
    <mergeCell ref="K10:L10"/>
    <mergeCell ref="N10:P10"/>
    <mergeCell ref="A1:I1"/>
    <mergeCell ref="A10:I10"/>
    <mergeCell ref="K1:L1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21CC020-86EF-4C75-A5E8-8C5A9B37D109}">
            <x14:iconSet iconSet="3Flags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Symbols2" iconId="2"/>
              <x14:cfIcon iconSet="3Symbols2" iconId="0"/>
              <x14:cfIcon iconSet="3Symbols2" iconId="0"/>
            </x14:iconSet>
          </x14:cfRule>
          <xm:sqref>R2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89332-C998-4C9E-A702-77B642A50D2A}">
  <dimension ref="A2:S29"/>
  <sheetViews>
    <sheetView tabSelected="1" topLeftCell="A5" zoomScale="115" zoomScaleNormal="115" workbookViewId="0">
      <selection activeCell="B29" sqref="B29"/>
    </sheetView>
  </sheetViews>
  <sheetFormatPr defaultRowHeight="14.5" x14ac:dyDescent="0.35"/>
  <cols>
    <col min="1" max="1" width="10.81640625" style="1" customWidth="1"/>
    <col min="2" max="2" width="10.6328125" style="1" bestFit="1" customWidth="1"/>
    <col min="3" max="4" width="8.7265625" style="1"/>
    <col min="5" max="5" width="9.26953125" style="1" customWidth="1"/>
    <col min="6" max="6" width="13.26953125" style="1" customWidth="1"/>
    <col min="7" max="12" width="8.7265625" style="1"/>
    <col min="13" max="13" width="12.26953125" style="1" customWidth="1"/>
    <col min="14" max="18" width="8.7265625" style="1"/>
    <col min="19" max="19" width="12.7265625" style="1" customWidth="1"/>
    <col min="20" max="16384" width="8.7265625" style="1"/>
  </cols>
  <sheetData>
    <row r="2" spans="1:19" ht="29" customHeight="1" x14ac:dyDescent="0.35">
      <c r="A2" s="110" t="s">
        <v>46</v>
      </c>
      <c r="B2" s="110"/>
      <c r="C2" s="110"/>
      <c r="E2" s="110" t="s">
        <v>92</v>
      </c>
      <c r="F2" s="110"/>
      <c r="G2" s="110"/>
      <c r="I2" s="111" t="s">
        <v>133</v>
      </c>
      <c r="J2" s="112"/>
      <c r="K2" s="112"/>
      <c r="L2" s="112"/>
      <c r="M2" s="113"/>
      <c r="O2" s="111" t="s">
        <v>137</v>
      </c>
      <c r="P2" s="112"/>
      <c r="Q2" s="112"/>
      <c r="R2" s="112"/>
      <c r="S2" s="113"/>
    </row>
    <row r="3" spans="1:19" ht="29" customHeight="1" x14ac:dyDescent="0.35">
      <c r="A3" s="81"/>
      <c r="B3" s="81" t="s">
        <v>98</v>
      </c>
      <c r="C3" s="81" t="s">
        <v>99</v>
      </c>
      <c r="E3" s="97"/>
      <c r="F3" s="81" t="s">
        <v>98</v>
      </c>
      <c r="G3" s="81" t="s">
        <v>99</v>
      </c>
      <c r="I3" s="97"/>
      <c r="J3" s="97" t="s">
        <v>130</v>
      </c>
      <c r="K3" s="97" t="s">
        <v>131</v>
      </c>
      <c r="L3" s="97" t="s">
        <v>132</v>
      </c>
      <c r="M3" s="81" t="s">
        <v>126</v>
      </c>
      <c r="O3" s="97"/>
      <c r="P3" s="97" t="s">
        <v>130</v>
      </c>
      <c r="Q3" s="97" t="s">
        <v>131</v>
      </c>
      <c r="R3" s="97" t="s">
        <v>132</v>
      </c>
      <c r="S3" s="81" t="s">
        <v>126</v>
      </c>
    </row>
    <row r="4" spans="1:19" ht="29" x14ac:dyDescent="0.35">
      <c r="A4" s="2" t="s">
        <v>93</v>
      </c>
      <c r="B4" s="2">
        <f>Parameters!$B$15*Parameters!$B$13*Parameters!$B$12</f>
        <v>442368</v>
      </c>
      <c r="C4" s="2">
        <f>B4*Parameters!$B$21/(8*10^6)</f>
        <v>0.88473599999999997</v>
      </c>
      <c r="E4" s="2" t="s">
        <v>63</v>
      </c>
      <c r="F4" s="2">
        <f>Parameters!B10*Parameters!B11*Parameters!B12</f>
        <v>65536</v>
      </c>
      <c r="G4" s="2">
        <f>F4*Parameters!$B$21/(8*10^6)</f>
        <v>0.13107199999999999</v>
      </c>
      <c r="I4" s="2" t="s">
        <v>128</v>
      </c>
      <c r="J4" s="2">
        <f>Parameters!$B$4*Parameters!$C$4*Parameters!$B$21/(8)</f>
        <v>32</v>
      </c>
      <c r="K4" s="2">
        <f>Parameters!$D$4*Parameters!$C$4*Parameters!$B$21/(8)</f>
        <v>32</v>
      </c>
      <c r="L4" s="2">
        <f>Parameters!$B$4*Parameters!$D$4*Parameters!$B$21/(8)</f>
        <v>32</v>
      </c>
      <c r="M4" s="2">
        <f>(J4+K4+L4)*(Parameters!$B$24/Parameters!$E$4)</f>
        <v>9600</v>
      </c>
      <c r="O4" s="2" t="s">
        <v>128</v>
      </c>
      <c r="P4" s="2">
        <f>Parameters!$B$4*Parameters!$C$4*Parameters!$B$21/(8)</f>
        <v>32</v>
      </c>
      <c r="Q4" s="2">
        <f>Parameters!$D$4*Parameters!$C$4*Parameters!$B$21/(8)</f>
        <v>32</v>
      </c>
      <c r="R4" s="2">
        <f>Parameters!$B$4*Parameters!$D$4*Parameters!$B$21/(8)</f>
        <v>32</v>
      </c>
      <c r="S4" s="2">
        <f>(P4/Math!$E$6+Q4+R4/Math!$G$5)*(Parameters!$B$24/Parameters!$E$4)</f>
        <v>3466.666666666667</v>
      </c>
    </row>
    <row r="5" spans="1:19" ht="29" x14ac:dyDescent="0.35">
      <c r="A5" s="2" t="s">
        <v>94</v>
      </c>
      <c r="B5" s="2">
        <f>Parameters!$B$15*Parameters!$B$14*Parameters!$B$12</f>
        <v>442368</v>
      </c>
      <c r="C5" s="2">
        <f>B5*Parameters!$B$21/(8*10^6)</f>
        <v>0.88473599999999997</v>
      </c>
      <c r="E5" s="2" t="s">
        <v>47</v>
      </c>
      <c r="F5" s="2">
        <f>Parameters!$B$10*Parameters!$B$11*Parameters!$B$13*Parameters!$B$15</f>
        <v>442368</v>
      </c>
      <c r="G5" s="2">
        <f>F5*Parameters!$B$21/(8*10^6)</f>
        <v>0.88473599999999997</v>
      </c>
      <c r="I5" s="2" t="s">
        <v>129</v>
      </c>
      <c r="J5" s="2">
        <f>Parameters!$B$3*Parameters!$C$3*Parameters!$B$21/(8)</f>
        <v>32</v>
      </c>
      <c r="K5" s="2">
        <f>Parameters!$D$3*Parameters!$C$3*Parameters!$B$21/(8)</f>
        <v>32</v>
      </c>
      <c r="L5" s="2">
        <f>Parameters!$B$3*Parameters!$D$3*Parameters!$B$21/(8)</f>
        <v>32</v>
      </c>
      <c r="M5" s="2">
        <f>(J5+K5+L5)*(Parameters!$B$24/Parameters!$E$4)</f>
        <v>9600</v>
      </c>
      <c r="O5" s="2" t="s">
        <v>129</v>
      </c>
      <c r="P5" s="2">
        <f>Parameters!$B$3*Parameters!$C$3*Parameters!$B$21/(8)</f>
        <v>32</v>
      </c>
      <c r="Q5" s="2">
        <f>Parameters!$D$3*Parameters!$C$3*Parameters!$B$21/(8)</f>
        <v>32</v>
      </c>
      <c r="R5" s="2">
        <f>Parameters!$B$3*Parameters!$D$3*Parameters!$B$21/(8)</f>
        <v>32</v>
      </c>
      <c r="S5" s="2">
        <f>(P5/Math!$E$12+Q5+R5/Math!$G$13)*(Parameters!$B$24/Parameters!$E$4)</f>
        <v>3300</v>
      </c>
    </row>
    <row r="6" spans="1:19" ht="43.5" x14ac:dyDescent="0.35">
      <c r="A6" s="2" t="s">
        <v>95</v>
      </c>
      <c r="B6" s="2">
        <f>Parameters!$B$15*Parameters!$B$13*Parameters!$B$12</f>
        <v>442368</v>
      </c>
      <c r="C6" s="2">
        <f>B6*Parameters!$B$21/(8*10^6)</f>
        <v>0.88473599999999997</v>
      </c>
      <c r="E6" s="2" t="s">
        <v>121</v>
      </c>
      <c r="F6" s="2">
        <f>Parameters!$B$10*Parameters!$B$11*Parameters!$B$13*Parameters!$B$15</f>
        <v>442368</v>
      </c>
      <c r="G6" s="2">
        <f>F6*Parameters!$B$21/(8*10^6)</f>
        <v>0.88473599999999997</v>
      </c>
      <c r="I6" s="2" t="s">
        <v>127</v>
      </c>
      <c r="J6" s="2"/>
      <c r="K6" s="2"/>
      <c r="L6" s="2"/>
      <c r="M6" s="2">
        <f>Parameters!F4*M4+Parameters!F3*M5</f>
        <v>28800</v>
      </c>
      <c r="O6" s="2" t="s">
        <v>127</v>
      </c>
      <c r="P6" s="2"/>
      <c r="Q6" s="2"/>
      <c r="R6" s="2"/>
      <c r="S6" s="2">
        <f>Parameters!$F$4*S4+Parameters!$F$3*S5</f>
        <v>10233.333333333334</v>
      </c>
    </row>
    <row r="7" spans="1:19" x14ac:dyDescent="0.35">
      <c r="A7" s="2" t="s">
        <v>42</v>
      </c>
      <c r="B7" s="2">
        <f>SUM(B4:B6)</f>
        <v>1327104</v>
      </c>
      <c r="C7" s="2">
        <f>B7*Parameters!$B$21/(8*10^6)</f>
        <v>2.6542080000000001</v>
      </c>
      <c r="E7" s="2" t="s">
        <v>122</v>
      </c>
      <c r="F7" s="2">
        <f>Parameters!$B$10*Parameters!$B$11*Parameters!$B$14*Parameters!$B$15</f>
        <v>442368</v>
      </c>
      <c r="G7" s="2">
        <f>F7*Parameters!$B$21/(8*10^6)</f>
        <v>0.88473599999999997</v>
      </c>
    </row>
    <row r="8" spans="1:19" ht="14.5" customHeight="1" x14ac:dyDescent="0.35">
      <c r="E8" s="2" t="s">
        <v>123</v>
      </c>
      <c r="F8" s="2">
        <f>Parameters!B11*Parameters!B11*Parameters!B10*Parameters!B15</f>
        <v>1179648</v>
      </c>
      <c r="G8" s="2">
        <f>F8*Parameters!$B$21/(8*10^6)</f>
        <v>2.3592960000000001</v>
      </c>
    </row>
    <row r="9" spans="1:19" x14ac:dyDescent="0.35">
      <c r="E9" s="2" t="s">
        <v>124</v>
      </c>
      <c r="F9" s="2">
        <f>Parameters!B10*Parameters!B11*Parameters!B14*Parameters!B15</f>
        <v>442368</v>
      </c>
      <c r="G9" s="2">
        <f>F9*Parameters!$B$21/(8*10^6)</f>
        <v>0.88473599999999997</v>
      </c>
      <c r="O9" s="111" t="s">
        <v>145</v>
      </c>
      <c r="P9" s="112"/>
      <c r="Q9" s="112"/>
      <c r="R9" s="112"/>
      <c r="S9" s="113"/>
    </row>
    <row r="10" spans="1:19" ht="14.5" customHeight="1" x14ac:dyDescent="0.35">
      <c r="E10" s="2" t="s">
        <v>42</v>
      </c>
      <c r="F10" s="2">
        <f>SUM(F4:F9)</f>
        <v>3014656</v>
      </c>
      <c r="G10" s="2">
        <f>F10*Parameters!$B$21/(8*10^6)</f>
        <v>6.029312</v>
      </c>
      <c r="O10" s="97"/>
      <c r="P10" s="97" t="s">
        <v>130</v>
      </c>
      <c r="Q10" s="97" t="s">
        <v>131</v>
      </c>
      <c r="R10" s="97" t="s">
        <v>132</v>
      </c>
      <c r="S10" s="81" t="s">
        <v>126</v>
      </c>
    </row>
    <row r="11" spans="1:19" ht="29" x14ac:dyDescent="0.35">
      <c r="O11" s="2" t="s">
        <v>128</v>
      </c>
      <c r="P11" s="2">
        <f>Parameters!$B$4*Parameters!$C$4*Parameters!$B$21/(8)</f>
        <v>32</v>
      </c>
      <c r="Q11" s="2">
        <f>Parameters!$D$4*Parameters!$C$4*Parameters!$B$21/(8)</f>
        <v>32</v>
      </c>
      <c r="R11" s="2">
        <f>Parameters!$B$4*Parameters!$D$4*Parameters!$B$21/(8)</f>
        <v>32</v>
      </c>
      <c r="S11" s="2">
        <f>(P11+Q11+R11/Math!$G$5)*(Parameters!$B$24/Parameters!$E$4)</f>
        <v>6533.333333333333</v>
      </c>
    </row>
    <row r="12" spans="1:19" ht="29" x14ac:dyDescent="0.35">
      <c r="O12" s="2" t="s">
        <v>129</v>
      </c>
      <c r="P12" s="2">
        <f>Parameters!$B$3*Parameters!$C$3*Parameters!$B$21/(8)</f>
        <v>32</v>
      </c>
      <c r="Q12" s="2">
        <f>Parameters!$D$3*Parameters!$C$3*Parameters!$B$21/(8)</f>
        <v>32</v>
      </c>
      <c r="R12" s="2">
        <f>Parameters!$B$3*Parameters!$D$3*Parameters!$B$21/(8)</f>
        <v>32</v>
      </c>
      <c r="S12" s="2">
        <f>(P12+Q12+R12/Math!$G$13)*(Parameters!$B$24/Parameters!$E$4)</f>
        <v>6450</v>
      </c>
    </row>
    <row r="13" spans="1:19" ht="29" customHeight="1" x14ac:dyDescent="0.35">
      <c r="A13" s="110" t="s">
        <v>58</v>
      </c>
      <c r="B13" s="110"/>
      <c r="C13" s="110"/>
      <c r="E13" s="110" t="s">
        <v>96</v>
      </c>
      <c r="F13" s="110"/>
      <c r="G13" s="110"/>
      <c r="O13" s="2" t="s">
        <v>127</v>
      </c>
      <c r="P13" s="2"/>
      <c r="Q13" s="2"/>
      <c r="R13" s="2"/>
      <c r="S13" s="2">
        <f>Parameters!$F$4*S11+Parameters!$F$3*S12</f>
        <v>19516.666666666664</v>
      </c>
    </row>
    <row r="14" spans="1:19" x14ac:dyDescent="0.35">
      <c r="A14" s="97"/>
      <c r="B14" s="97" t="s">
        <v>98</v>
      </c>
      <c r="C14" s="81" t="s">
        <v>100</v>
      </c>
      <c r="E14" s="97"/>
      <c r="F14" s="97" t="s">
        <v>98</v>
      </c>
      <c r="G14" s="81" t="s">
        <v>100</v>
      </c>
    </row>
    <row r="15" spans="1:19" ht="29" x14ac:dyDescent="0.35">
      <c r="A15" s="2" t="s">
        <v>59</v>
      </c>
      <c r="B15" s="2">
        <f>1*4</f>
        <v>4</v>
      </c>
      <c r="C15" s="2">
        <f>B15*Parameters!$B$21/(8*10^6)</f>
        <v>7.9999999999999996E-6</v>
      </c>
      <c r="E15" s="2" t="s">
        <v>63</v>
      </c>
      <c r="F15" s="2">
        <f>Parameters!B10*Parameters!B11*Parameters!B12*4</f>
        <v>262144</v>
      </c>
      <c r="G15" s="2">
        <f>F15*Parameters!$B$21/(8*10^6)</f>
        <v>0.52428799999999998</v>
      </c>
    </row>
    <row r="16" spans="1:19" ht="29" x14ac:dyDescent="0.35">
      <c r="A16" s="2" t="s">
        <v>39</v>
      </c>
      <c r="B16" s="2">
        <f>Parameters!B18*Parameters!B12</f>
        <v>27392</v>
      </c>
      <c r="C16" s="2">
        <f>B16*Parameters!$B$21/(8*10^6)</f>
        <v>5.4783999999999999E-2</v>
      </c>
      <c r="E16" s="2"/>
      <c r="F16" s="2"/>
      <c r="G16" s="2"/>
      <c r="O16" s="111" t="s">
        <v>144</v>
      </c>
      <c r="P16" s="112"/>
      <c r="Q16" s="112"/>
      <c r="R16" s="112"/>
      <c r="S16" s="113"/>
    </row>
    <row r="17" spans="1:19" ht="29" x14ac:dyDescent="0.35">
      <c r="A17" s="2" t="s">
        <v>60</v>
      </c>
      <c r="B17" s="2">
        <f>Parameters!B12*Parameters!B15*Parameters!B14</f>
        <v>442368</v>
      </c>
      <c r="C17" s="2">
        <f>B17*Parameters!$B$21/(8*10^6)</f>
        <v>0.88473599999999997</v>
      </c>
      <c r="E17" s="2"/>
      <c r="F17" s="2"/>
      <c r="G17" s="2"/>
      <c r="O17" s="97"/>
      <c r="P17" s="97" t="s">
        <v>130</v>
      </c>
      <c r="Q17" s="97" t="s">
        <v>131</v>
      </c>
      <c r="R17" s="97" t="s">
        <v>132</v>
      </c>
      <c r="S17" s="81" t="s">
        <v>126</v>
      </c>
    </row>
    <row r="18" spans="1:19" ht="43.5" x14ac:dyDescent="0.35">
      <c r="A18" s="2" t="s">
        <v>8</v>
      </c>
      <c r="B18" s="2">
        <f>Parameters!B16*Parameters!B12</f>
        <v>393216</v>
      </c>
      <c r="C18" s="2">
        <f>B18*Parameters!$B$21/(8*10^6)</f>
        <v>0.78643200000000002</v>
      </c>
      <c r="E18" s="2" t="s">
        <v>101</v>
      </c>
      <c r="F18" s="2">
        <f>Parameters!B10*Parameters!B11*Parameters!B12</f>
        <v>65536</v>
      </c>
      <c r="G18" s="2">
        <f>F18*Parameters!$B$21/(8*10^6)</f>
        <v>0.13107199999999999</v>
      </c>
      <c r="O18" s="2" t="s">
        <v>128</v>
      </c>
      <c r="P18" s="2">
        <f>Parameters!$B$4*Parameters!$C$4*Parameters!$B$21/(8)</f>
        <v>32</v>
      </c>
      <c r="Q18" s="2">
        <f>Parameters!$D$4*Parameters!$C$4*Parameters!$B$21/(8)</f>
        <v>32</v>
      </c>
      <c r="R18" s="2">
        <f>Parameters!$B$4*Parameters!$D$4*Parameters!$B$21/(8)</f>
        <v>32</v>
      </c>
      <c r="S18" s="2">
        <f>(P18/Parameters!$F$4+Q18+R18/Math!$G$5)*(Parameters!$B$24/Parameters!$E$4)</f>
        <v>4933.3333333333339</v>
      </c>
    </row>
    <row r="19" spans="1:19" ht="29" x14ac:dyDescent="0.35">
      <c r="A19" s="2" t="s">
        <v>9</v>
      </c>
      <c r="B19" s="2">
        <f>Parameters!B16*Parameters!B12</f>
        <v>393216</v>
      </c>
      <c r="C19" s="2">
        <f>B19*Parameters!$B$21/(8*10^6)</f>
        <v>0.78643200000000002</v>
      </c>
      <c r="E19" s="2" t="s">
        <v>103</v>
      </c>
      <c r="F19" s="2">
        <f>Parameters!B10*Parameters!B11*Parameters!B16</f>
        <v>393216</v>
      </c>
      <c r="G19" s="2">
        <f>F19*Parameters!$B$21/(8*10^6)</f>
        <v>0.78643200000000002</v>
      </c>
      <c r="O19" s="2" t="s">
        <v>129</v>
      </c>
      <c r="P19" s="2">
        <f>Parameters!$B$3*Parameters!$C$3*Parameters!$B$21/(8)</f>
        <v>32</v>
      </c>
      <c r="Q19" s="2">
        <f>Parameters!$D$3*Parameters!$C$3*Parameters!$B$21/(8)</f>
        <v>32</v>
      </c>
      <c r="R19" s="2">
        <f>Parameters!$B$3*Parameters!$D$3*Parameters!$B$21/(8)</f>
        <v>32</v>
      </c>
      <c r="S19" s="2">
        <f>(P19/Parameters!$F$3+Q19+R19/Math!$G$13)*(Parameters!$B$24/Parameters!$E$4)</f>
        <v>6450</v>
      </c>
    </row>
    <row r="20" spans="1:19" ht="43.5" x14ac:dyDescent="0.35">
      <c r="A20" s="2" t="s">
        <v>42</v>
      </c>
      <c r="B20" s="2">
        <f>SUM(B15:B19)</f>
        <v>1256196</v>
      </c>
      <c r="C20" s="2">
        <f>SUM(C15:C19)</f>
        <v>2.5123920000000002</v>
      </c>
      <c r="E20" s="2" t="s">
        <v>102</v>
      </c>
      <c r="F20" s="2">
        <f>Parameters!B10*Parameters!B11*Parameters!B12</f>
        <v>65536</v>
      </c>
      <c r="G20" s="2">
        <f>F20*Parameters!$B$21/(8*10^6)</f>
        <v>0.13107199999999999</v>
      </c>
      <c r="O20" s="2" t="s">
        <v>127</v>
      </c>
      <c r="P20" s="2"/>
      <c r="Q20" s="2"/>
      <c r="R20" s="2"/>
      <c r="S20" s="2">
        <f>Parameters!$F$4*S18+Parameters!$F$3*S19</f>
        <v>16316.666666666668</v>
      </c>
    </row>
    <row r="21" spans="1:19" ht="29" x14ac:dyDescent="0.35">
      <c r="E21" s="2" t="s">
        <v>97</v>
      </c>
      <c r="F21" s="2">
        <f>Parameters!B10*Parameters!B11*Parameters!B18</f>
        <v>27392</v>
      </c>
      <c r="G21" s="2">
        <f>F21*Parameters!$B$21/(8*10^6)</f>
        <v>5.4783999999999999E-2</v>
      </c>
    </row>
    <row r="22" spans="1:19" x14ac:dyDescent="0.35">
      <c r="E22" s="2" t="s">
        <v>42</v>
      </c>
      <c r="F22" s="2">
        <f>SUM(F15:F21)</f>
        <v>813824</v>
      </c>
      <c r="G22" s="2">
        <f>SUM(G15:G21)</f>
        <v>1.627648</v>
      </c>
    </row>
    <row r="27" spans="1:19" x14ac:dyDescent="0.35">
      <c r="A27" s="110" t="s">
        <v>41</v>
      </c>
      <c r="B27" s="110"/>
    </row>
    <row r="28" spans="1:19" x14ac:dyDescent="0.35">
      <c r="A28" s="81" t="s">
        <v>98</v>
      </c>
      <c r="B28" s="81" t="s">
        <v>100</v>
      </c>
    </row>
    <row r="29" spans="1:19" x14ac:dyDescent="0.35">
      <c r="A29" s="2">
        <f>B20+B7+F10+F22</f>
        <v>6411780</v>
      </c>
      <c r="B29" s="2">
        <f>A29*Parameters!$B$21/(8*10^6)</f>
        <v>12.823560000000001</v>
      </c>
    </row>
  </sheetData>
  <mergeCells count="9">
    <mergeCell ref="A27:B27"/>
    <mergeCell ref="O9:S9"/>
    <mergeCell ref="O16:S16"/>
    <mergeCell ref="O2:S2"/>
    <mergeCell ref="I2:M2"/>
    <mergeCell ref="A2:C2"/>
    <mergeCell ref="A13:C13"/>
    <mergeCell ref="E13:G13"/>
    <mergeCell ref="E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5914D-A0AD-477C-B126-62AC68C8259F}">
  <dimension ref="A1:I26"/>
  <sheetViews>
    <sheetView workbookViewId="0">
      <selection activeCell="E37" sqref="E37"/>
    </sheetView>
  </sheetViews>
  <sheetFormatPr defaultRowHeight="14.5" x14ac:dyDescent="0.35"/>
  <cols>
    <col min="1" max="1" width="20.08984375" customWidth="1"/>
    <col min="2" max="2" width="15.54296875" customWidth="1"/>
    <col min="3" max="3" width="21.54296875" customWidth="1"/>
    <col min="4" max="4" width="14.453125" customWidth="1"/>
    <col min="5" max="5" width="15.26953125" customWidth="1"/>
    <col min="6" max="6" width="10.36328125" customWidth="1"/>
    <col min="7" max="7" width="14.90625" customWidth="1"/>
    <col min="8" max="8" width="16.08984375" customWidth="1"/>
  </cols>
  <sheetData>
    <row r="1" spans="1:9" x14ac:dyDescent="0.35">
      <c r="A1" s="114" t="s">
        <v>162</v>
      </c>
      <c r="B1" s="114"/>
      <c r="C1" s="114"/>
      <c r="D1" s="114"/>
      <c r="H1" t="s">
        <v>24</v>
      </c>
    </row>
    <row r="2" spans="1:9" x14ac:dyDescent="0.35">
      <c r="A2" s="114" t="s">
        <v>169</v>
      </c>
      <c r="B2" s="114"/>
      <c r="C2" s="114" t="s">
        <v>170</v>
      </c>
      <c r="D2" s="114"/>
      <c r="H2" t="s">
        <v>169</v>
      </c>
      <c r="I2" t="s">
        <v>170</v>
      </c>
    </row>
    <row r="3" spans="1:9" x14ac:dyDescent="0.35">
      <c r="A3" t="s">
        <v>167</v>
      </c>
      <c r="B3" t="s">
        <v>168</v>
      </c>
      <c r="C3" t="s">
        <v>167</v>
      </c>
      <c r="D3" t="s">
        <v>168</v>
      </c>
      <c r="H3">
        <f>2*(A21+A26)</f>
        <v>6984.6621500000001</v>
      </c>
      <c r="I3">
        <f>2*(B21+B26)</f>
        <v>25915.050051999999</v>
      </c>
    </row>
    <row r="4" spans="1:9" x14ac:dyDescent="0.35">
      <c r="A4">
        <v>64</v>
      </c>
      <c r="B4">
        <v>233234.30369999999</v>
      </c>
      <c r="C4">
        <v>64</v>
      </c>
      <c r="D4">
        <v>841128.55119999999</v>
      </c>
    </row>
    <row r="5" spans="1:9" x14ac:dyDescent="0.35">
      <c r="A5">
        <v>128</v>
      </c>
      <c r="B5">
        <v>471062.20299999998</v>
      </c>
      <c r="C5">
        <v>128</v>
      </c>
    </row>
    <row r="6" spans="1:9" x14ac:dyDescent="0.35">
      <c r="A6">
        <v>256</v>
      </c>
      <c r="B6">
        <v>932505.53289999999</v>
      </c>
      <c r="C6">
        <v>256</v>
      </c>
    </row>
    <row r="18" spans="1:8" x14ac:dyDescent="0.35">
      <c r="F18" t="s">
        <v>177</v>
      </c>
      <c r="G18" t="s">
        <v>178</v>
      </c>
      <c r="H18" t="s">
        <v>179</v>
      </c>
    </row>
    <row r="19" spans="1:8" x14ac:dyDescent="0.35">
      <c r="A19" t="s">
        <v>171</v>
      </c>
      <c r="E19" t="s">
        <v>173</v>
      </c>
      <c r="F19">
        <f>Parameters!F4*B4</f>
        <v>466468.60739999998</v>
      </c>
      <c r="G19">
        <f>F19/$F$24 *100</f>
        <v>63.223559695261656</v>
      </c>
      <c r="H19">
        <f>(G19/100 * Math!H22)*100</f>
        <v>55.560459483519452</v>
      </c>
    </row>
    <row r="20" spans="1:8" x14ac:dyDescent="0.35">
      <c r="A20" t="s">
        <v>169</v>
      </c>
      <c r="B20" t="s">
        <v>170</v>
      </c>
      <c r="E20" t="s">
        <v>174</v>
      </c>
      <c r="F20">
        <f>Parameters!F3*B4</f>
        <v>233234.30369999999</v>
      </c>
      <c r="G20">
        <f t="shared" ref="G20:G24" si="0">F20/$F$24 *100</f>
        <v>31.611779847630828</v>
      </c>
      <c r="H20">
        <f>(G20/100 * Math!H23)*100</f>
        <v>31.038965838555832</v>
      </c>
    </row>
    <row r="21" spans="1:8" x14ac:dyDescent="0.35">
      <c r="A21">
        <v>3181.9775749999999</v>
      </c>
      <c r="B21">
        <v>12365.855869999999</v>
      </c>
      <c r="E21" t="s">
        <v>175</v>
      </c>
      <c r="F21">
        <f>H3*Parameters!J4</f>
        <v>27938.6486</v>
      </c>
      <c r="G21">
        <f t="shared" si="0"/>
        <v>3.7867088793230517</v>
      </c>
      <c r="H21">
        <f>(G21/100 * Math!H24)*100</f>
        <v>0.77647162121061764</v>
      </c>
    </row>
    <row r="22" spans="1:8" x14ac:dyDescent="0.35">
      <c r="E22" t="s">
        <v>176</v>
      </c>
      <c r="F22">
        <f>H3*Parameters!J3</f>
        <v>6984.6621500000001</v>
      </c>
      <c r="G22">
        <f t="shared" si="0"/>
        <v>0.94667721983076292</v>
      </c>
      <c r="H22">
        <f>(G22/100 * Math!H26)*100</f>
        <v>4.5075121239982691E-3</v>
      </c>
    </row>
    <row r="23" spans="1:8" x14ac:dyDescent="0.35">
      <c r="E23" t="s">
        <v>23</v>
      </c>
      <c r="F23">
        <f>A21*Parameters!N4</f>
        <v>3181.9775749999999</v>
      </c>
      <c r="G23">
        <f t="shared" si="0"/>
        <v>0.4312743579537105</v>
      </c>
      <c r="H23">
        <f>(G23/100 * Math!H27)*100</f>
        <v>5.6148317721277461E-3</v>
      </c>
    </row>
    <row r="24" spans="1:8" x14ac:dyDescent="0.35">
      <c r="A24" t="s">
        <v>172</v>
      </c>
      <c r="E24" t="s">
        <v>42</v>
      </c>
      <c r="F24">
        <f>SUM(F19:F23)</f>
        <v>737808.19942499988</v>
      </c>
      <c r="G24">
        <f t="shared" si="0"/>
        <v>100</v>
      </c>
      <c r="H24">
        <f>SUM(H19:H23)</f>
        <v>87.386019287182023</v>
      </c>
    </row>
    <row r="25" spans="1:8" x14ac:dyDescent="0.35">
      <c r="A25" t="s">
        <v>169</v>
      </c>
      <c r="B25" t="s">
        <v>170</v>
      </c>
    </row>
    <row r="26" spans="1:8" x14ac:dyDescent="0.35">
      <c r="A26">
        <v>310.3535</v>
      </c>
      <c r="B26">
        <v>591.66915600000004</v>
      </c>
    </row>
  </sheetData>
  <mergeCells count="3">
    <mergeCell ref="A2:B2"/>
    <mergeCell ref="C2:D2"/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8095-3C2A-4ACC-9D1D-82CAD942D6D5}">
  <dimension ref="A1:C17"/>
  <sheetViews>
    <sheetView workbookViewId="0">
      <selection activeCell="C3" sqref="C3"/>
    </sheetView>
  </sheetViews>
  <sheetFormatPr defaultRowHeight="14.5" x14ac:dyDescent="0.35"/>
  <cols>
    <col min="2" max="2" width="17.7265625" customWidth="1"/>
    <col min="3" max="3" width="16.54296875" customWidth="1"/>
  </cols>
  <sheetData>
    <row r="1" spans="1:3" ht="29.5" thickBot="1" x14ac:dyDescent="0.4">
      <c r="A1" s="101" t="s">
        <v>147</v>
      </c>
      <c r="B1" s="101" t="s">
        <v>148</v>
      </c>
      <c r="C1" s="101" t="s">
        <v>149</v>
      </c>
    </row>
    <row r="2" spans="1:3" ht="29.5" thickBot="1" x14ac:dyDescent="0.4">
      <c r="A2" s="102" t="s">
        <v>150</v>
      </c>
      <c r="B2" s="102" t="s">
        <v>151</v>
      </c>
      <c r="C2" s="103">
        <v>310.3535</v>
      </c>
    </row>
    <row r="3" spans="1:3" ht="29.5" thickBot="1" x14ac:dyDescent="0.4">
      <c r="A3" s="102" t="s">
        <v>150</v>
      </c>
      <c r="B3" s="102" t="s">
        <v>152</v>
      </c>
      <c r="C3" s="103">
        <v>591.66915600000004</v>
      </c>
    </row>
    <row r="4" spans="1:3" ht="29.5" thickBot="1" x14ac:dyDescent="0.4">
      <c r="A4" s="102" t="s">
        <v>153</v>
      </c>
      <c r="B4" s="102" t="s">
        <v>151</v>
      </c>
      <c r="C4" s="103">
        <v>3181.9775749999999</v>
      </c>
    </row>
    <row r="5" spans="1:3" ht="29.5" thickBot="1" x14ac:dyDescent="0.4">
      <c r="A5" s="102" t="s">
        <v>153</v>
      </c>
      <c r="B5" s="102" t="s">
        <v>152</v>
      </c>
      <c r="C5" s="103">
        <v>12365.855869999999</v>
      </c>
    </row>
    <row r="6" spans="1:3" ht="29.5" thickBot="1" x14ac:dyDescent="0.4">
      <c r="A6" s="102" t="s">
        <v>154</v>
      </c>
      <c r="B6" s="102" t="s">
        <v>151</v>
      </c>
      <c r="C6" s="103">
        <v>3172.6484519999999</v>
      </c>
    </row>
    <row r="7" spans="1:3" ht="29.5" thickBot="1" x14ac:dyDescent="0.4">
      <c r="A7" s="102" t="s">
        <v>154</v>
      </c>
      <c r="B7" s="102" t="s">
        <v>152</v>
      </c>
      <c r="C7" s="103">
        <v>12785.514789999999</v>
      </c>
    </row>
    <row r="8" spans="1:3" ht="58.5" thickBot="1" x14ac:dyDescent="0.4">
      <c r="A8" s="102" t="s">
        <v>155</v>
      </c>
      <c r="B8" s="102" t="s">
        <v>156</v>
      </c>
      <c r="C8" s="103">
        <v>134.048</v>
      </c>
    </row>
    <row r="9" spans="1:3" ht="58.5" thickBot="1" x14ac:dyDescent="0.4">
      <c r="A9" s="102" t="s">
        <v>155</v>
      </c>
      <c r="B9" s="102" t="s">
        <v>157</v>
      </c>
      <c r="C9" s="103">
        <v>235.149148</v>
      </c>
    </row>
    <row r="10" spans="1:3" ht="58.5" thickBot="1" x14ac:dyDescent="0.4">
      <c r="A10" s="102" t="s">
        <v>155</v>
      </c>
      <c r="B10" s="102" t="s">
        <v>158</v>
      </c>
      <c r="C10" s="103">
        <v>471.84179599999999</v>
      </c>
    </row>
    <row r="11" spans="1:3" ht="58.5" thickBot="1" x14ac:dyDescent="0.4">
      <c r="A11" s="102" t="s">
        <v>155</v>
      </c>
      <c r="B11" s="102" t="s">
        <v>159</v>
      </c>
      <c r="C11" s="103">
        <v>253.29597799999999</v>
      </c>
    </row>
    <row r="12" spans="1:3" ht="58.5" thickBot="1" x14ac:dyDescent="0.4">
      <c r="A12" s="102" t="s">
        <v>155</v>
      </c>
      <c r="B12" s="102" t="s">
        <v>160</v>
      </c>
      <c r="C12" s="103">
        <v>506.98066599999999</v>
      </c>
    </row>
    <row r="13" spans="1:3" ht="58.5" thickBot="1" x14ac:dyDescent="0.4">
      <c r="A13" s="102" t="s">
        <v>155</v>
      </c>
      <c r="B13" s="102" t="s">
        <v>161</v>
      </c>
      <c r="C13" s="103">
        <v>1015.504833</v>
      </c>
    </row>
    <row r="14" spans="1:3" ht="116.5" thickBot="1" x14ac:dyDescent="0.4">
      <c r="A14" s="102" t="s">
        <v>162</v>
      </c>
      <c r="B14" s="102" t="s">
        <v>163</v>
      </c>
      <c r="C14" s="103">
        <v>233234.30369999999</v>
      </c>
    </row>
    <row r="15" spans="1:3" ht="58.5" thickBot="1" x14ac:dyDescent="0.4">
      <c r="A15" s="102" t="s">
        <v>162</v>
      </c>
      <c r="B15" s="102" t="s">
        <v>164</v>
      </c>
      <c r="C15" s="103">
        <v>471062.20299999998</v>
      </c>
    </row>
    <row r="16" spans="1:3" ht="58.5" thickBot="1" x14ac:dyDescent="0.4">
      <c r="A16" s="102" t="s">
        <v>162</v>
      </c>
      <c r="B16" s="102" t="s">
        <v>165</v>
      </c>
      <c r="C16" s="103">
        <v>932505.53289999999</v>
      </c>
    </row>
    <row r="17" spans="1:3" ht="58.5" thickBot="1" x14ac:dyDescent="0.4">
      <c r="A17" s="102" t="s">
        <v>162</v>
      </c>
      <c r="B17" s="102" t="s">
        <v>166</v>
      </c>
      <c r="C17" s="103">
        <v>841128.55119999999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3727-392E-4CB8-919D-65DA001E8305}">
  <dimension ref="A2:E76"/>
  <sheetViews>
    <sheetView topLeftCell="A31" workbookViewId="0">
      <selection activeCell="C55" sqref="C55"/>
    </sheetView>
  </sheetViews>
  <sheetFormatPr defaultRowHeight="14.5" x14ac:dyDescent="0.35"/>
  <cols>
    <col min="1" max="3" width="17.08984375" customWidth="1"/>
    <col min="4" max="4" width="17.453125" customWidth="1"/>
  </cols>
  <sheetData>
    <row r="2" spans="1:3" x14ac:dyDescent="0.35">
      <c r="A2" t="s">
        <v>134</v>
      </c>
    </row>
    <row r="5" spans="1:3" x14ac:dyDescent="0.35">
      <c r="A5" t="s">
        <v>135</v>
      </c>
      <c r="B5" t="s">
        <v>142</v>
      </c>
      <c r="C5" t="s">
        <v>143</v>
      </c>
    </row>
    <row r="6" spans="1:3" x14ac:dyDescent="0.35">
      <c r="A6">
        <v>0.1</v>
      </c>
      <c r="B6">
        <v>17</v>
      </c>
      <c r="C6">
        <v>99</v>
      </c>
    </row>
    <row r="7" spans="1:3" x14ac:dyDescent="0.35">
      <c r="A7">
        <v>0.2</v>
      </c>
      <c r="B7">
        <v>35</v>
      </c>
      <c r="C7">
        <v>99</v>
      </c>
    </row>
    <row r="8" spans="1:3" x14ac:dyDescent="0.35">
      <c r="A8">
        <v>0.3</v>
      </c>
      <c r="B8">
        <v>53</v>
      </c>
      <c r="C8">
        <v>99</v>
      </c>
    </row>
    <row r="9" spans="1:3" x14ac:dyDescent="0.35">
      <c r="A9">
        <v>0.4</v>
      </c>
      <c r="B9">
        <v>71</v>
      </c>
      <c r="C9">
        <v>99</v>
      </c>
    </row>
    <row r="10" spans="1:3" x14ac:dyDescent="0.35">
      <c r="A10">
        <v>0.5</v>
      </c>
      <c r="B10">
        <v>88</v>
      </c>
      <c r="C10">
        <v>99</v>
      </c>
    </row>
    <row r="11" spans="1:3" x14ac:dyDescent="0.35">
      <c r="A11">
        <v>0.6</v>
      </c>
      <c r="B11">
        <v>99</v>
      </c>
      <c r="C11">
        <v>92</v>
      </c>
    </row>
    <row r="12" spans="1:3" x14ac:dyDescent="0.35">
      <c r="A12">
        <v>0.7</v>
      </c>
      <c r="B12">
        <v>99</v>
      </c>
      <c r="C12">
        <v>79</v>
      </c>
    </row>
    <row r="13" spans="1:3" x14ac:dyDescent="0.35">
      <c r="A13">
        <v>0.8</v>
      </c>
      <c r="B13">
        <v>99</v>
      </c>
      <c r="C13">
        <v>69</v>
      </c>
    </row>
    <row r="14" spans="1:3" x14ac:dyDescent="0.35">
      <c r="A14">
        <v>0.9</v>
      </c>
      <c r="B14">
        <v>99</v>
      </c>
      <c r="C14">
        <v>61</v>
      </c>
    </row>
    <row r="15" spans="1:3" x14ac:dyDescent="0.35">
      <c r="A15">
        <v>1</v>
      </c>
      <c r="B15">
        <v>99</v>
      </c>
      <c r="C15">
        <v>55</v>
      </c>
    </row>
    <row r="16" spans="1:3" x14ac:dyDescent="0.35">
      <c r="A16">
        <v>1.1000000000000001</v>
      </c>
      <c r="B16">
        <v>99</v>
      </c>
      <c r="C16">
        <v>50</v>
      </c>
    </row>
    <row r="17" spans="1:3" x14ac:dyDescent="0.35">
      <c r="A17">
        <v>1.2</v>
      </c>
      <c r="B17">
        <v>99</v>
      </c>
      <c r="C17">
        <v>46</v>
      </c>
    </row>
    <row r="18" spans="1:3" x14ac:dyDescent="0.35">
      <c r="A18">
        <v>1.3</v>
      </c>
      <c r="B18">
        <v>99</v>
      </c>
      <c r="C18">
        <v>42</v>
      </c>
    </row>
    <row r="19" spans="1:3" x14ac:dyDescent="0.35">
      <c r="A19">
        <v>1.4</v>
      </c>
      <c r="B19">
        <v>99</v>
      </c>
      <c r="C19">
        <v>39</v>
      </c>
    </row>
    <row r="20" spans="1:3" x14ac:dyDescent="0.35">
      <c r="A20">
        <v>1.5</v>
      </c>
      <c r="B20">
        <v>99</v>
      </c>
      <c r="C20">
        <v>37</v>
      </c>
    </row>
    <row r="36" spans="1:5" x14ac:dyDescent="0.35">
      <c r="A36" t="s">
        <v>138</v>
      </c>
    </row>
    <row r="38" spans="1:5" x14ac:dyDescent="0.35">
      <c r="A38" t="s">
        <v>0</v>
      </c>
      <c r="B38" t="s">
        <v>139</v>
      </c>
      <c r="C38" t="s">
        <v>140</v>
      </c>
      <c r="D38" t="s">
        <v>141</v>
      </c>
      <c r="E38" t="s">
        <v>146</v>
      </c>
    </row>
    <row r="39" spans="1:5" x14ac:dyDescent="0.35">
      <c r="A39">
        <v>2</v>
      </c>
      <c r="B39">
        <v>38400</v>
      </c>
      <c r="C39">
        <v>19833</v>
      </c>
      <c r="D39">
        <v>29116</v>
      </c>
      <c r="E39">
        <v>22716</v>
      </c>
    </row>
    <row r="40" spans="1:5" x14ac:dyDescent="0.35">
      <c r="A40">
        <v>4</v>
      </c>
      <c r="B40">
        <v>28800</v>
      </c>
      <c r="C40">
        <v>10233</v>
      </c>
      <c r="D40">
        <v>19516</v>
      </c>
      <c r="E40">
        <v>13116</v>
      </c>
    </row>
    <row r="41" spans="1:5" x14ac:dyDescent="0.35">
      <c r="A41">
        <v>8</v>
      </c>
      <c r="B41">
        <v>24000</v>
      </c>
      <c r="C41">
        <v>5433</v>
      </c>
      <c r="D41">
        <v>14716</v>
      </c>
      <c r="E41">
        <v>8316</v>
      </c>
    </row>
    <row r="42" spans="1:5" x14ac:dyDescent="0.35">
      <c r="A42">
        <v>16</v>
      </c>
      <c r="B42">
        <v>21600</v>
      </c>
      <c r="C42">
        <v>3033</v>
      </c>
      <c r="D42">
        <v>12316</v>
      </c>
      <c r="E42">
        <v>5916</v>
      </c>
    </row>
    <row r="43" spans="1:5" x14ac:dyDescent="0.35">
      <c r="A43">
        <v>32</v>
      </c>
      <c r="B43">
        <v>20400</v>
      </c>
      <c r="C43">
        <v>1833</v>
      </c>
      <c r="D43">
        <v>11116</v>
      </c>
      <c r="E43">
        <v>4716</v>
      </c>
    </row>
    <row r="44" spans="1:5" x14ac:dyDescent="0.35">
      <c r="A44">
        <v>64</v>
      </c>
      <c r="B44">
        <v>19800</v>
      </c>
      <c r="C44">
        <v>1233</v>
      </c>
      <c r="D44">
        <v>10516</v>
      </c>
      <c r="E44">
        <v>4116</v>
      </c>
    </row>
    <row r="45" spans="1:5" x14ac:dyDescent="0.35">
      <c r="A45">
        <v>128</v>
      </c>
      <c r="B45">
        <v>19500</v>
      </c>
      <c r="C45">
        <v>933</v>
      </c>
      <c r="D45">
        <v>10216</v>
      </c>
      <c r="E45">
        <v>3816</v>
      </c>
    </row>
    <row r="46" spans="1:5" x14ac:dyDescent="0.35">
      <c r="A46">
        <v>256</v>
      </c>
      <c r="B46">
        <v>19350</v>
      </c>
      <c r="C46">
        <v>783</v>
      </c>
      <c r="D46">
        <v>10066</v>
      </c>
      <c r="E46">
        <v>3666</v>
      </c>
    </row>
    <row r="66" spans="1:2" x14ac:dyDescent="0.35">
      <c r="A66" t="s">
        <v>180</v>
      </c>
    </row>
    <row r="69" spans="1:2" x14ac:dyDescent="0.35">
      <c r="A69" t="s">
        <v>181</v>
      </c>
      <c r="B69" t="s">
        <v>182</v>
      </c>
    </row>
    <row r="70" spans="1:2" x14ac:dyDescent="0.35">
      <c r="A70">
        <v>1</v>
      </c>
      <c r="B70">
        <v>74.790000000000006</v>
      </c>
    </row>
    <row r="71" spans="1:2" x14ac:dyDescent="0.35">
      <c r="A71">
        <v>1.6</v>
      </c>
      <c r="B71">
        <v>85.71</v>
      </c>
    </row>
    <row r="72" spans="1:2" x14ac:dyDescent="0.35">
      <c r="A72">
        <v>2</v>
      </c>
      <c r="B72">
        <v>89.85</v>
      </c>
    </row>
    <row r="73" spans="1:2" x14ac:dyDescent="0.35">
      <c r="A73">
        <v>2.4</v>
      </c>
      <c r="B73">
        <v>92.15</v>
      </c>
    </row>
    <row r="74" spans="1:2" x14ac:dyDescent="0.35">
      <c r="A74">
        <v>3</v>
      </c>
      <c r="B74">
        <v>91.18</v>
      </c>
    </row>
    <row r="75" spans="1:2" x14ac:dyDescent="0.35">
      <c r="A75">
        <v>3.6</v>
      </c>
      <c r="B75">
        <v>90.23</v>
      </c>
    </row>
    <row r="76" spans="1:2" x14ac:dyDescent="0.35">
      <c r="A76">
        <v>4</v>
      </c>
      <c r="B76">
        <v>89.6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60EA-2D4D-4BEA-8C2E-6784C04AD82E}">
  <dimension ref="B2:DO113"/>
  <sheetViews>
    <sheetView topLeftCell="E78" zoomScale="85" zoomScaleNormal="85" workbookViewId="0">
      <selection activeCell="K18" sqref="K18:M32"/>
    </sheetView>
  </sheetViews>
  <sheetFormatPr defaultColWidth="2.6328125" defaultRowHeight="14.5" x14ac:dyDescent="0.35"/>
  <cols>
    <col min="2" max="2" width="7.81640625" bestFit="1" customWidth="1"/>
    <col min="4" max="4" width="4.81640625" bestFit="1" customWidth="1"/>
  </cols>
  <sheetData>
    <row r="2" spans="9:119" ht="21" x14ac:dyDescent="0.5">
      <c r="I2" s="80" t="s">
        <v>62</v>
      </c>
    </row>
    <row r="3" spans="9:119" x14ac:dyDescent="0.35">
      <c r="AI3" t="s">
        <v>74</v>
      </c>
    </row>
    <row r="4" spans="9:119" ht="15" thickBot="1" x14ac:dyDescent="0.4"/>
    <row r="5" spans="9:119" x14ac:dyDescent="0.35">
      <c r="AA5" s="12" t="s">
        <v>64</v>
      </c>
      <c r="AB5" s="13"/>
      <c r="AC5" s="13"/>
      <c r="AD5" s="13"/>
      <c r="AE5" s="13"/>
      <c r="AF5" s="13"/>
      <c r="AG5" s="13"/>
      <c r="AH5" s="13"/>
      <c r="AI5" s="13"/>
      <c r="AJ5" s="13"/>
      <c r="AK5" s="14"/>
      <c r="AL5" s="12" t="s">
        <v>65</v>
      </c>
      <c r="AM5" s="13"/>
      <c r="AN5" s="13"/>
      <c r="AO5" s="13"/>
      <c r="AP5" s="13"/>
      <c r="AQ5" s="13"/>
      <c r="AR5" s="13"/>
      <c r="AS5" s="13"/>
      <c r="AT5" s="13"/>
      <c r="AU5" s="13"/>
      <c r="AV5" s="14"/>
      <c r="BC5" s="12" t="s">
        <v>66</v>
      </c>
      <c r="BD5" s="13"/>
      <c r="BE5" s="13"/>
      <c r="BF5" s="13"/>
      <c r="BG5" s="13"/>
      <c r="BH5" s="13"/>
      <c r="BI5" s="13"/>
      <c r="BJ5" s="13"/>
      <c r="BK5" s="13"/>
      <c r="BL5" s="13"/>
      <c r="BM5" s="14"/>
      <c r="BN5" s="28" t="s">
        <v>70</v>
      </c>
      <c r="BO5" s="29"/>
      <c r="BP5" s="29"/>
      <c r="BQ5" s="29"/>
      <c r="BR5" s="29"/>
      <c r="BS5" s="29"/>
      <c r="BT5" s="29"/>
      <c r="BU5" s="29"/>
      <c r="BV5" s="29"/>
      <c r="BW5" s="29"/>
      <c r="BX5" s="30"/>
      <c r="CD5" s="28" t="s">
        <v>71</v>
      </c>
      <c r="CE5" s="29"/>
      <c r="CF5" s="29"/>
      <c r="CG5" s="29"/>
      <c r="CH5" s="29"/>
      <c r="CI5" s="29"/>
      <c r="CJ5" s="29"/>
      <c r="CK5" s="29"/>
      <c r="CL5" s="29"/>
      <c r="CM5" s="29"/>
      <c r="CN5" s="30"/>
      <c r="CO5" s="37" t="s">
        <v>68</v>
      </c>
      <c r="CP5" s="38"/>
      <c r="CQ5" s="38"/>
      <c r="CR5" s="38"/>
      <c r="CS5" s="38"/>
      <c r="CT5" s="38"/>
      <c r="CU5" s="38"/>
      <c r="CV5" s="38"/>
      <c r="CW5" s="38"/>
      <c r="CX5" s="38"/>
      <c r="CY5" s="39"/>
      <c r="DE5" s="55" t="s">
        <v>67</v>
      </c>
      <c r="DF5" s="56"/>
      <c r="DG5" s="56"/>
      <c r="DH5" s="56"/>
      <c r="DI5" s="56"/>
      <c r="DJ5" s="56"/>
      <c r="DK5" s="56"/>
      <c r="DL5" s="56"/>
      <c r="DM5" s="56"/>
      <c r="DN5" s="56"/>
      <c r="DO5" s="57"/>
    </row>
    <row r="6" spans="9:119" x14ac:dyDescent="0.35">
      <c r="AA6" s="15"/>
      <c r="AB6" s="10"/>
      <c r="AC6" s="10"/>
      <c r="AD6" s="10"/>
      <c r="AE6" s="10"/>
      <c r="AF6" s="10"/>
      <c r="AG6" s="10"/>
      <c r="AH6" s="10"/>
      <c r="AI6" s="10"/>
      <c r="AJ6" s="10"/>
      <c r="AK6" s="16"/>
      <c r="AL6" s="15"/>
      <c r="AM6" s="10"/>
      <c r="AN6" s="10"/>
      <c r="AO6" s="10"/>
      <c r="AP6" s="10"/>
      <c r="AQ6" s="10"/>
      <c r="AR6" s="10"/>
      <c r="AS6" s="10"/>
      <c r="AT6" s="10"/>
      <c r="AU6" s="10"/>
      <c r="AV6" s="16"/>
      <c r="BC6" s="15"/>
      <c r="BD6" s="10"/>
      <c r="BE6" s="10"/>
      <c r="BF6" s="10"/>
      <c r="BG6" s="10"/>
      <c r="BH6" s="10"/>
      <c r="BI6" s="10"/>
      <c r="BJ6" s="10"/>
      <c r="BK6" s="10"/>
      <c r="BL6" s="10"/>
      <c r="BM6" s="16"/>
      <c r="BN6" s="31"/>
      <c r="BO6" s="32"/>
      <c r="BP6" s="32"/>
      <c r="BQ6" s="32"/>
      <c r="BR6" s="32"/>
      <c r="BS6" s="32"/>
      <c r="BT6" s="32"/>
      <c r="BU6" s="32"/>
      <c r="BV6" s="32"/>
      <c r="BW6" s="32"/>
      <c r="BX6" s="33"/>
      <c r="CD6" s="31"/>
      <c r="CE6" s="32"/>
      <c r="CF6" s="32"/>
      <c r="CG6" s="32"/>
      <c r="CH6" s="32"/>
      <c r="CI6" s="32"/>
      <c r="CJ6" s="32"/>
      <c r="CK6" s="32"/>
      <c r="CL6" s="32"/>
      <c r="CM6" s="32"/>
      <c r="CN6" s="33"/>
      <c r="CO6" s="40"/>
      <c r="CP6" s="41"/>
      <c r="CQ6" s="41"/>
      <c r="CR6" s="41"/>
      <c r="CS6" s="41"/>
      <c r="CT6" s="41"/>
      <c r="CU6" s="41"/>
      <c r="CV6" s="41"/>
      <c r="CW6" s="41"/>
      <c r="CX6" s="41"/>
      <c r="CY6" s="42"/>
      <c r="DE6" s="58"/>
      <c r="DF6" s="59"/>
      <c r="DG6" s="59"/>
      <c r="DH6" s="59"/>
      <c r="DI6" s="59"/>
      <c r="DJ6" s="59"/>
      <c r="DK6" s="59"/>
      <c r="DL6" s="59"/>
      <c r="DM6" s="59"/>
      <c r="DN6" s="59"/>
      <c r="DO6" s="60"/>
    </row>
    <row r="7" spans="9:119" x14ac:dyDescent="0.35">
      <c r="AA7" s="15"/>
      <c r="AB7" s="10"/>
      <c r="AC7" s="10"/>
      <c r="AD7" s="10"/>
      <c r="AE7" s="10"/>
      <c r="AF7" s="10"/>
      <c r="AG7" s="10"/>
      <c r="AH7" s="10"/>
      <c r="AI7" s="10"/>
      <c r="AJ7" s="10"/>
      <c r="AK7" s="16"/>
      <c r="AL7" s="15"/>
      <c r="AM7" s="10"/>
      <c r="AN7" s="10"/>
      <c r="AO7" s="10"/>
      <c r="AP7" s="10"/>
      <c r="AQ7" s="10"/>
      <c r="AR7" s="10"/>
      <c r="AS7" s="10"/>
      <c r="AT7" s="10"/>
      <c r="AU7" s="10"/>
      <c r="AV7" s="16"/>
      <c r="BC7" s="15"/>
      <c r="BD7" s="10"/>
      <c r="BE7" s="10"/>
      <c r="BF7" s="10"/>
      <c r="BG7" s="10"/>
      <c r="BH7" s="10"/>
      <c r="BI7" s="10"/>
      <c r="BJ7" s="10"/>
      <c r="BK7" s="10"/>
      <c r="BL7" s="10"/>
      <c r="BM7" s="16"/>
      <c r="BN7" s="31"/>
      <c r="BO7" s="32"/>
      <c r="BP7" s="32"/>
      <c r="BQ7" s="32"/>
      <c r="BR7" s="32"/>
      <c r="BS7" s="32"/>
      <c r="BT7" s="32"/>
      <c r="BU7" s="32"/>
      <c r="BV7" s="32"/>
      <c r="BW7" s="32"/>
      <c r="BX7" s="33"/>
      <c r="CD7" s="31"/>
      <c r="CE7" s="32"/>
      <c r="CF7" s="32"/>
      <c r="CG7" s="32"/>
      <c r="CH7" s="32"/>
      <c r="CI7" s="32"/>
      <c r="CJ7" s="32"/>
      <c r="CK7" s="32"/>
      <c r="CL7" s="32"/>
      <c r="CM7" s="32"/>
      <c r="CN7" s="33"/>
      <c r="CO7" s="40"/>
      <c r="CP7" s="41"/>
      <c r="CQ7" s="41"/>
      <c r="CR7" s="41"/>
      <c r="CS7" s="41"/>
      <c r="CT7" s="41"/>
      <c r="CU7" s="41"/>
      <c r="CV7" s="41"/>
      <c r="CW7" s="41"/>
      <c r="CX7" s="41"/>
      <c r="CY7" s="42"/>
      <c r="DE7" s="58"/>
      <c r="DF7" s="59"/>
      <c r="DG7" s="59"/>
      <c r="DH7" s="59"/>
      <c r="DI7" s="59"/>
      <c r="DJ7" s="59"/>
      <c r="DK7" s="59"/>
      <c r="DL7" s="59"/>
      <c r="DM7" s="59"/>
      <c r="DN7" s="59"/>
      <c r="DO7" s="60"/>
    </row>
    <row r="8" spans="9:119" x14ac:dyDescent="0.35">
      <c r="AA8" s="15"/>
      <c r="AB8" s="10"/>
      <c r="AC8" s="10"/>
      <c r="AD8" s="10"/>
      <c r="AE8" s="10"/>
      <c r="AF8" s="10"/>
      <c r="AG8" s="10"/>
      <c r="AH8" s="10"/>
      <c r="AI8" s="10"/>
      <c r="AJ8" s="10"/>
      <c r="AK8" s="16"/>
      <c r="AL8" s="15"/>
      <c r="AM8" s="10"/>
      <c r="AN8" s="10"/>
      <c r="AO8" s="10"/>
      <c r="AP8" s="10"/>
      <c r="AQ8" s="10"/>
      <c r="AR8" s="10"/>
      <c r="AS8" s="10"/>
      <c r="AT8" s="10"/>
      <c r="AU8" s="10"/>
      <c r="AV8" s="16"/>
      <c r="BC8" s="15"/>
      <c r="BD8" s="10"/>
      <c r="BE8" s="10"/>
      <c r="BF8" s="10"/>
      <c r="BG8" s="10"/>
      <c r="BH8" s="10"/>
      <c r="BI8" s="10"/>
      <c r="BJ8" s="10"/>
      <c r="BK8" s="10"/>
      <c r="BL8" s="10"/>
      <c r="BM8" s="16"/>
      <c r="BN8" s="31"/>
      <c r="BO8" s="32"/>
      <c r="BP8" s="32"/>
      <c r="BQ8" s="32"/>
      <c r="BR8" s="32"/>
      <c r="BS8" s="32"/>
      <c r="BT8" s="32"/>
      <c r="BU8" s="32"/>
      <c r="BV8" s="32"/>
      <c r="BW8" s="32"/>
      <c r="BX8" s="33"/>
      <c r="CD8" s="31"/>
      <c r="CE8" s="32"/>
      <c r="CF8" s="32"/>
      <c r="CG8" s="32"/>
      <c r="CH8" s="32"/>
      <c r="CI8" s="32"/>
      <c r="CJ8" s="32"/>
      <c r="CK8" s="32"/>
      <c r="CL8" s="32"/>
      <c r="CM8" s="32"/>
      <c r="CN8" s="33"/>
      <c r="CO8" s="40"/>
      <c r="CP8" s="41"/>
      <c r="CQ8" s="41"/>
      <c r="CR8" s="41"/>
      <c r="CS8" s="41"/>
      <c r="CT8" s="41"/>
      <c r="CU8" s="41"/>
      <c r="CV8" s="41"/>
      <c r="CW8" s="41"/>
      <c r="CX8" s="41"/>
      <c r="CY8" s="42"/>
      <c r="DE8" s="58"/>
      <c r="DF8" s="59"/>
      <c r="DG8" s="59"/>
      <c r="DH8" s="59"/>
      <c r="DI8" s="59"/>
      <c r="DJ8" s="59"/>
      <c r="DK8" s="59"/>
      <c r="DL8" s="59"/>
      <c r="DM8" s="59"/>
      <c r="DN8" s="59"/>
      <c r="DO8" s="60"/>
    </row>
    <row r="9" spans="9:119" x14ac:dyDescent="0.35">
      <c r="AA9" s="15"/>
      <c r="AB9" s="10"/>
      <c r="AC9" s="10"/>
      <c r="AD9" s="10"/>
      <c r="AE9" s="10"/>
      <c r="AF9" s="10"/>
      <c r="AG9" s="10"/>
      <c r="AH9" s="10"/>
      <c r="AI9" s="10"/>
      <c r="AJ9" s="10"/>
      <c r="AK9" s="16"/>
      <c r="AL9" s="15"/>
      <c r="AM9" s="10"/>
      <c r="AN9" s="10"/>
      <c r="AO9" s="10"/>
      <c r="AP9" s="10"/>
      <c r="AQ9" s="10"/>
      <c r="AR9" s="10"/>
      <c r="AS9" s="10"/>
      <c r="AT9" s="10"/>
      <c r="AU9" s="10"/>
      <c r="AV9" s="16"/>
      <c r="BC9" s="15"/>
      <c r="BD9" s="10"/>
      <c r="BE9" s="10"/>
      <c r="BF9" s="10"/>
      <c r="BG9" s="10"/>
      <c r="BH9" s="10"/>
      <c r="BI9" s="10"/>
      <c r="BJ9" s="10"/>
      <c r="BK9" s="10"/>
      <c r="BL9" s="10"/>
      <c r="BM9" s="16"/>
      <c r="BN9" s="31"/>
      <c r="BO9" s="32"/>
      <c r="BP9" s="32"/>
      <c r="BQ9" s="32"/>
      <c r="BR9" s="32"/>
      <c r="BS9" s="32"/>
      <c r="BT9" s="32"/>
      <c r="BU9" s="32"/>
      <c r="BV9" s="32"/>
      <c r="BW9" s="32"/>
      <c r="BX9" s="33"/>
      <c r="CD9" s="31"/>
      <c r="CE9" s="32"/>
      <c r="CF9" s="32"/>
      <c r="CG9" s="32"/>
      <c r="CH9" s="32"/>
      <c r="CI9" s="32"/>
      <c r="CJ9" s="32"/>
      <c r="CK9" s="32"/>
      <c r="CL9" s="32"/>
      <c r="CM9" s="32"/>
      <c r="CN9" s="33"/>
      <c r="CO9" s="40"/>
      <c r="CP9" s="41"/>
      <c r="CQ9" s="41"/>
      <c r="CR9" s="41"/>
      <c r="CS9" s="41"/>
      <c r="CT9" s="41"/>
      <c r="CU9" s="41"/>
      <c r="CV9" s="41"/>
      <c r="CW9" s="41"/>
      <c r="CX9" s="41"/>
      <c r="CY9" s="42"/>
      <c r="DE9" s="58"/>
      <c r="DF9" s="59"/>
      <c r="DG9" s="59"/>
      <c r="DH9" s="59"/>
      <c r="DI9" s="59"/>
      <c r="DJ9" s="59"/>
      <c r="DK9" s="59"/>
      <c r="DL9" s="59"/>
      <c r="DM9" s="59"/>
      <c r="DN9" s="59"/>
      <c r="DO9" s="60"/>
    </row>
    <row r="10" spans="9:119" x14ac:dyDescent="0.35">
      <c r="AA10" s="15"/>
      <c r="AB10" s="10"/>
      <c r="AC10" s="10"/>
      <c r="AD10" s="10"/>
      <c r="AE10" s="10"/>
      <c r="AF10" s="10"/>
      <c r="AG10" s="10"/>
      <c r="AH10" s="10"/>
      <c r="AI10" s="10"/>
      <c r="AJ10" s="10"/>
      <c r="AK10" s="16"/>
      <c r="AL10" s="15"/>
      <c r="AM10" s="10"/>
      <c r="AN10" s="10"/>
      <c r="AO10" s="10"/>
      <c r="AP10" s="10"/>
      <c r="AQ10" s="10"/>
      <c r="AR10" s="10"/>
      <c r="AS10" s="10"/>
      <c r="AT10" s="10"/>
      <c r="AU10" s="10"/>
      <c r="AV10" s="16"/>
      <c r="BC10" s="15"/>
      <c r="BD10" s="10"/>
      <c r="BE10" s="10"/>
      <c r="BF10" s="10"/>
      <c r="BG10" s="10"/>
      <c r="BH10" s="10"/>
      <c r="BI10" s="10"/>
      <c r="BJ10" s="10"/>
      <c r="BK10" s="10"/>
      <c r="BL10" s="10"/>
      <c r="BM10" s="16"/>
      <c r="BN10" s="31"/>
      <c r="BO10" s="32"/>
      <c r="BP10" s="32"/>
      <c r="BQ10" s="32"/>
      <c r="BR10" s="32"/>
      <c r="BS10" s="32"/>
      <c r="BT10" s="32"/>
      <c r="BU10" s="32"/>
      <c r="BV10" s="32"/>
      <c r="BW10" s="32"/>
      <c r="BX10" s="33"/>
      <c r="CD10" s="31"/>
      <c r="CE10" s="32"/>
      <c r="CF10" s="32"/>
      <c r="CG10" s="32"/>
      <c r="CH10" s="32"/>
      <c r="CI10" s="32"/>
      <c r="CJ10" s="32"/>
      <c r="CK10" s="32"/>
      <c r="CL10" s="32"/>
      <c r="CM10" s="32"/>
      <c r="CN10" s="33"/>
      <c r="CO10" s="40"/>
      <c r="CP10" s="41"/>
      <c r="CQ10" s="41"/>
      <c r="CR10" s="41"/>
      <c r="CS10" s="41"/>
      <c r="CT10" s="41"/>
      <c r="CU10" s="41"/>
      <c r="CV10" s="41"/>
      <c r="CW10" s="41"/>
      <c r="CX10" s="41"/>
      <c r="CY10" s="42"/>
      <c r="DE10" s="58"/>
      <c r="DF10" s="59"/>
      <c r="DG10" s="59"/>
      <c r="DH10" s="59"/>
      <c r="DI10" s="59"/>
      <c r="DJ10" s="59"/>
      <c r="DK10" s="59"/>
      <c r="DL10" s="59"/>
      <c r="DM10" s="59"/>
      <c r="DN10" s="59"/>
      <c r="DO10" s="60"/>
    </row>
    <row r="11" spans="9:119" x14ac:dyDescent="0.35">
      <c r="Y11" t="s">
        <v>47</v>
      </c>
      <c r="AA11" s="15"/>
      <c r="AB11" s="10"/>
      <c r="AC11" s="10"/>
      <c r="AD11" s="10"/>
      <c r="AE11" s="10"/>
      <c r="AF11" s="10"/>
      <c r="AG11" s="10"/>
      <c r="AH11" s="10"/>
      <c r="AI11" s="10"/>
      <c r="AJ11" s="10"/>
      <c r="AK11" s="16"/>
      <c r="AL11" s="15"/>
      <c r="AM11" s="10"/>
      <c r="AN11" s="10"/>
      <c r="AO11" s="10"/>
      <c r="AP11" s="10"/>
      <c r="AQ11" s="10"/>
      <c r="AR11" s="10"/>
      <c r="AS11" s="10"/>
      <c r="AT11" s="10"/>
      <c r="AU11" s="10"/>
      <c r="AV11" s="16"/>
      <c r="BC11" s="15"/>
      <c r="BD11" s="10"/>
      <c r="BE11" s="10"/>
      <c r="BF11" s="10"/>
      <c r="BG11" s="10"/>
      <c r="BH11" s="10"/>
      <c r="BI11" s="10"/>
      <c r="BJ11" s="10"/>
      <c r="BK11" s="10"/>
      <c r="BL11" s="10"/>
      <c r="BM11" s="16"/>
      <c r="BN11" s="31"/>
      <c r="BO11" s="32"/>
      <c r="BP11" s="32"/>
      <c r="BQ11" s="32"/>
      <c r="BR11" s="32"/>
      <c r="BS11" s="32"/>
      <c r="BT11" s="32"/>
      <c r="BU11" s="32"/>
      <c r="BV11" s="32"/>
      <c r="BW11" s="32"/>
      <c r="BX11" s="33"/>
      <c r="CD11" s="31"/>
      <c r="CE11" s="32"/>
      <c r="CF11" s="32"/>
      <c r="CG11" s="32"/>
      <c r="CH11" s="32"/>
      <c r="CI11" s="32"/>
      <c r="CJ11" s="32"/>
      <c r="CK11" s="32"/>
      <c r="CL11" s="32"/>
      <c r="CM11" s="32"/>
      <c r="CN11" s="33"/>
      <c r="CO11" s="40"/>
      <c r="CP11" s="41"/>
      <c r="CQ11" s="41"/>
      <c r="CR11" s="41"/>
      <c r="CS11" s="41"/>
      <c r="CT11" s="41"/>
      <c r="CU11" s="41"/>
      <c r="CV11" s="41"/>
      <c r="CW11" s="41"/>
      <c r="CX11" s="41"/>
      <c r="CY11" s="42"/>
      <c r="DE11" s="58"/>
      <c r="DF11" s="59"/>
      <c r="DG11" s="59"/>
      <c r="DH11" s="59"/>
      <c r="DI11" s="59"/>
      <c r="DJ11" s="59"/>
      <c r="DK11" s="59"/>
      <c r="DL11" s="59"/>
      <c r="DM11" s="59"/>
      <c r="DN11" s="59"/>
      <c r="DO11" s="60"/>
    </row>
    <row r="12" spans="9:119" x14ac:dyDescent="0.35">
      <c r="AA12" s="15"/>
      <c r="AB12" s="10"/>
      <c r="AC12" s="10"/>
      <c r="AD12" s="10"/>
      <c r="AE12" s="10"/>
      <c r="AF12" s="10"/>
      <c r="AG12" s="10"/>
      <c r="AH12" s="10"/>
      <c r="AI12" s="10"/>
      <c r="AJ12" s="10"/>
      <c r="AK12" s="16"/>
      <c r="AL12" s="15"/>
      <c r="AM12" s="10"/>
      <c r="AN12" s="10"/>
      <c r="AO12" s="10"/>
      <c r="AP12" s="10"/>
      <c r="AQ12" s="10"/>
      <c r="AR12" s="10"/>
      <c r="AS12" s="10"/>
      <c r="AT12" s="10"/>
      <c r="AU12" s="10"/>
      <c r="AV12" s="16"/>
      <c r="BC12" s="15"/>
      <c r="BD12" s="10"/>
      <c r="BE12" s="10"/>
      <c r="BF12" s="10"/>
      <c r="BG12" s="10"/>
      <c r="BH12" s="10"/>
      <c r="BI12" s="10"/>
      <c r="BJ12" s="10"/>
      <c r="BK12" s="10"/>
      <c r="BL12" s="10"/>
      <c r="BM12" s="16"/>
      <c r="BN12" s="31"/>
      <c r="BO12" s="32"/>
      <c r="BP12" s="32"/>
      <c r="BQ12" s="32"/>
      <c r="BR12" s="32"/>
      <c r="BS12" s="32"/>
      <c r="BT12" s="32"/>
      <c r="BU12" s="32"/>
      <c r="BV12" s="32"/>
      <c r="BW12" s="32"/>
      <c r="BX12" s="33"/>
      <c r="CD12" s="31"/>
      <c r="CE12" s="32"/>
      <c r="CF12" s="32"/>
      <c r="CG12" s="32"/>
      <c r="CH12" s="32"/>
      <c r="CI12" s="32"/>
      <c r="CJ12" s="32"/>
      <c r="CK12" s="32"/>
      <c r="CL12" s="32"/>
      <c r="CM12" s="32"/>
      <c r="CN12" s="33"/>
      <c r="CO12" s="40"/>
      <c r="CP12" s="41"/>
      <c r="CQ12" s="41"/>
      <c r="CR12" s="41"/>
      <c r="CS12" s="41"/>
      <c r="CT12" s="41"/>
      <c r="CU12" s="41"/>
      <c r="CV12" s="41"/>
      <c r="CW12" s="41"/>
      <c r="CX12" s="41"/>
      <c r="CY12" s="42"/>
      <c r="DE12" s="58"/>
      <c r="DF12" s="59"/>
      <c r="DG12" s="59"/>
      <c r="DH12" s="59"/>
      <c r="DI12" s="59"/>
      <c r="DJ12" s="59"/>
      <c r="DK12" s="59"/>
      <c r="DL12" s="59"/>
      <c r="DM12" s="59"/>
      <c r="DN12" s="59"/>
      <c r="DO12" s="60"/>
    </row>
    <row r="13" spans="9:119" x14ac:dyDescent="0.35">
      <c r="AA13" s="15"/>
      <c r="AB13" s="10"/>
      <c r="AC13" s="10"/>
      <c r="AD13" s="10"/>
      <c r="AE13" s="10"/>
      <c r="AF13" s="10"/>
      <c r="AG13" s="10"/>
      <c r="AH13" s="10"/>
      <c r="AI13" s="10"/>
      <c r="AJ13" s="10"/>
      <c r="AK13" s="16"/>
      <c r="AL13" s="15"/>
      <c r="AM13" s="10"/>
      <c r="AN13" s="10"/>
      <c r="AO13" s="10"/>
      <c r="AP13" s="10"/>
      <c r="AQ13" s="10"/>
      <c r="AR13" s="10"/>
      <c r="AS13" s="10"/>
      <c r="AT13" s="10"/>
      <c r="AU13" s="10"/>
      <c r="AV13" s="16"/>
      <c r="BC13" s="15"/>
      <c r="BD13" s="10"/>
      <c r="BE13" s="10"/>
      <c r="BF13" s="10"/>
      <c r="BG13" s="10"/>
      <c r="BH13" s="10"/>
      <c r="BI13" s="10"/>
      <c r="BJ13" s="10"/>
      <c r="BK13" s="10"/>
      <c r="BL13" s="10"/>
      <c r="BM13" s="16"/>
      <c r="BN13" s="31"/>
      <c r="BO13" s="32"/>
      <c r="BP13" s="32"/>
      <c r="BQ13" s="32"/>
      <c r="BR13" s="32"/>
      <c r="BS13" s="32"/>
      <c r="BT13" s="32"/>
      <c r="BU13" s="32"/>
      <c r="BV13" s="32"/>
      <c r="BW13" s="32"/>
      <c r="BX13" s="33"/>
      <c r="CD13" s="31"/>
      <c r="CE13" s="32"/>
      <c r="CF13" s="32"/>
      <c r="CG13" s="32"/>
      <c r="CH13" s="32"/>
      <c r="CI13" s="32"/>
      <c r="CJ13" s="32"/>
      <c r="CK13" s="32"/>
      <c r="CL13" s="32"/>
      <c r="CM13" s="32"/>
      <c r="CN13" s="33"/>
      <c r="CO13" s="40"/>
      <c r="CP13" s="41"/>
      <c r="CQ13" s="41"/>
      <c r="CR13" s="41"/>
      <c r="CS13" s="41"/>
      <c r="CT13" s="41"/>
      <c r="CU13" s="41"/>
      <c r="CV13" s="41"/>
      <c r="CW13" s="41"/>
      <c r="CX13" s="41"/>
      <c r="CY13" s="42"/>
      <c r="DE13" s="58"/>
      <c r="DF13" s="59"/>
      <c r="DG13" s="59"/>
      <c r="DH13" s="59"/>
      <c r="DI13" s="59"/>
      <c r="DJ13" s="59"/>
      <c r="DK13" s="59"/>
      <c r="DL13" s="59"/>
      <c r="DM13" s="59"/>
      <c r="DN13" s="59"/>
      <c r="DO13" s="60"/>
    </row>
    <row r="14" spans="9:119" x14ac:dyDescent="0.35">
      <c r="AA14" s="15"/>
      <c r="AB14" s="10"/>
      <c r="AC14" s="10"/>
      <c r="AD14" s="10"/>
      <c r="AE14" s="10"/>
      <c r="AF14" s="10"/>
      <c r="AG14" s="10"/>
      <c r="AH14" s="10"/>
      <c r="AI14" s="10"/>
      <c r="AJ14" s="10"/>
      <c r="AK14" s="16"/>
      <c r="AL14" s="15"/>
      <c r="AM14" s="10"/>
      <c r="AN14" s="10"/>
      <c r="AO14" s="10"/>
      <c r="AP14" s="10"/>
      <c r="AQ14" s="10"/>
      <c r="AR14" s="10"/>
      <c r="AS14" s="10"/>
      <c r="AT14" s="10"/>
      <c r="AU14" s="10"/>
      <c r="AV14" s="16"/>
      <c r="BC14" s="15"/>
      <c r="BD14" s="10"/>
      <c r="BE14" s="10"/>
      <c r="BF14" s="10"/>
      <c r="BG14" s="10"/>
      <c r="BH14" s="10"/>
      <c r="BI14" s="10"/>
      <c r="BJ14" s="10"/>
      <c r="BK14" s="10"/>
      <c r="BL14" s="10"/>
      <c r="BM14" s="16"/>
      <c r="BN14" s="31"/>
      <c r="BO14" s="32"/>
      <c r="BP14" s="32"/>
      <c r="BQ14" s="32"/>
      <c r="BR14" s="32"/>
      <c r="BS14" s="32"/>
      <c r="BT14" s="32"/>
      <c r="BU14" s="32"/>
      <c r="BV14" s="32"/>
      <c r="BW14" s="32"/>
      <c r="BX14" s="33"/>
      <c r="CD14" s="31"/>
      <c r="CE14" s="32"/>
      <c r="CF14" s="32"/>
      <c r="CG14" s="32"/>
      <c r="CH14" s="32"/>
      <c r="CI14" s="32"/>
      <c r="CJ14" s="32"/>
      <c r="CK14" s="32"/>
      <c r="CL14" s="32"/>
      <c r="CM14" s="32"/>
      <c r="CN14" s="33"/>
      <c r="CO14" s="40"/>
      <c r="CP14" s="41"/>
      <c r="CQ14" s="41"/>
      <c r="CR14" s="41"/>
      <c r="CS14" s="41"/>
      <c r="CT14" s="41"/>
      <c r="CU14" s="41"/>
      <c r="CV14" s="41"/>
      <c r="CW14" s="41"/>
      <c r="CX14" s="41"/>
      <c r="CY14" s="42"/>
      <c r="DE14" s="58"/>
      <c r="DF14" s="59"/>
      <c r="DG14" s="59"/>
      <c r="DH14" s="59"/>
      <c r="DI14" s="59"/>
      <c r="DJ14" s="59"/>
      <c r="DK14" s="59"/>
      <c r="DL14" s="59"/>
      <c r="DM14" s="59"/>
      <c r="DN14" s="59"/>
      <c r="DO14" s="60"/>
    </row>
    <row r="15" spans="9:119" ht="23.5" x14ac:dyDescent="0.55000000000000004">
      <c r="AA15" s="15"/>
      <c r="AB15" s="10"/>
      <c r="AC15" s="10"/>
      <c r="AD15" s="10"/>
      <c r="AE15" s="10"/>
      <c r="AF15" s="10"/>
      <c r="AG15" s="10"/>
      <c r="AH15" s="10"/>
      <c r="AI15" s="10"/>
      <c r="AJ15" s="10"/>
      <c r="AK15" s="16"/>
      <c r="AL15" s="15"/>
      <c r="AM15" s="10"/>
      <c r="AN15" s="10"/>
      <c r="AO15" s="10"/>
      <c r="AP15" s="10"/>
      <c r="AQ15" s="10"/>
      <c r="AR15" s="10"/>
      <c r="AS15" s="10"/>
      <c r="AT15" s="10"/>
      <c r="AU15" s="10"/>
      <c r="AV15" s="16"/>
      <c r="AX15" s="115" t="s">
        <v>69</v>
      </c>
      <c r="AY15" s="115"/>
      <c r="AZ15" s="115"/>
      <c r="BA15" s="115"/>
      <c r="BC15" s="15"/>
      <c r="BD15" s="10"/>
      <c r="BE15" s="10"/>
      <c r="BF15" s="10"/>
      <c r="BG15" s="10"/>
      <c r="BH15" s="10"/>
      <c r="BI15" s="10"/>
      <c r="BJ15" s="10"/>
      <c r="BK15" s="10"/>
      <c r="BL15" s="10"/>
      <c r="BM15" s="16"/>
      <c r="BN15" s="31"/>
      <c r="BO15" s="32"/>
      <c r="BP15" s="32"/>
      <c r="BQ15" s="32"/>
      <c r="BR15" s="32"/>
      <c r="BS15" s="32"/>
      <c r="BT15" s="32"/>
      <c r="BU15" s="32"/>
      <c r="BV15" s="32"/>
      <c r="BW15" s="32"/>
      <c r="BX15" s="33"/>
      <c r="BZ15" s="116" t="s">
        <v>69</v>
      </c>
      <c r="CA15" s="116"/>
      <c r="CB15" s="116"/>
      <c r="CD15" s="31"/>
      <c r="CE15" s="32"/>
      <c r="CF15" s="32"/>
      <c r="CG15" s="32"/>
      <c r="CH15" s="32"/>
      <c r="CI15" s="32"/>
      <c r="CJ15" s="32"/>
      <c r="CK15" s="32"/>
      <c r="CL15" s="32"/>
      <c r="CM15" s="32"/>
      <c r="CN15" s="33"/>
      <c r="CO15" s="40"/>
      <c r="CP15" s="41"/>
      <c r="CQ15" s="41"/>
      <c r="CR15" s="41"/>
      <c r="CS15" s="41"/>
      <c r="CT15" s="41"/>
      <c r="CU15" s="41"/>
      <c r="CV15" s="41"/>
      <c r="CW15" s="41"/>
      <c r="CX15" s="41"/>
      <c r="CY15" s="42"/>
      <c r="DA15" s="114" t="s">
        <v>69</v>
      </c>
      <c r="DB15" s="114"/>
      <c r="DC15" s="114"/>
      <c r="DE15" s="58"/>
      <c r="DF15" s="59"/>
      <c r="DG15" s="59"/>
      <c r="DH15" s="59"/>
      <c r="DI15" s="59"/>
      <c r="DJ15" s="59"/>
      <c r="DK15" s="59"/>
      <c r="DL15" s="59"/>
      <c r="DM15" s="59"/>
      <c r="DN15" s="59"/>
      <c r="DO15" s="60"/>
    </row>
    <row r="16" spans="9:119" x14ac:dyDescent="0.35">
      <c r="Q16" t="s">
        <v>47</v>
      </c>
      <c r="AA16" s="15"/>
      <c r="AB16" s="10"/>
      <c r="AC16" s="10"/>
      <c r="AD16" s="10"/>
      <c r="AE16" s="10"/>
      <c r="AF16" s="10"/>
      <c r="AG16" s="10"/>
      <c r="AH16" s="10"/>
      <c r="AI16" s="10"/>
      <c r="AJ16" s="10"/>
      <c r="AK16" s="16"/>
      <c r="AL16" s="15"/>
      <c r="AM16" s="10"/>
      <c r="AN16" s="10"/>
      <c r="AO16" s="10"/>
      <c r="AP16" s="10"/>
      <c r="AQ16" s="10"/>
      <c r="AR16" s="10"/>
      <c r="AS16" s="10"/>
      <c r="AT16" s="10"/>
      <c r="AU16" s="10"/>
      <c r="AV16" s="16"/>
      <c r="BC16" s="15"/>
      <c r="BD16" s="10"/>
      <c r="BE16" s="10"/>
      <c r="BF16" s="10"/>
      <c r="BG16" s="10"/>
      <c r="BH16" s="10"/>
      <c r="BI16" s="10"/>
      <c r="BJ16" s="10"/>
      <c r="BK16" s="10"/>
      <c r="BL16" s="10"/>
      <c r="BM16" s="16"/>
      <c r="BN16" s="31"/>
      <c r="BO16" s="32"/>
      <c r="BP16" s="32"/>
      <c r="BQ16" s="32"/>
      <c r="BR16" s="32"/>
      <c r="BS16" s="32"/>
      <c r="BT16" s="32"/>
      <c r="BU16" s="32"/>
      <c r="BV16" s="32"/>
      <c r="BW16" s="32"/>
      <c r="BX16" s="33"/>
      <c r="CD16" s="31"/>
      <c r="CE16" s="32"/>
      <c r="CF16" s="32"/>
      <c r="CG16" s="32"/>
      <c r="CH16" s="32"/>
      <c r="CI16" s="32"/>
      <c r="CJ16" s="32"/>
      <c r="CK16" s="32"/>
      <c r="CL16" s="32"/>
      <c r="CM16" s="32"/>
      <c r="CN16" s="33"/>
      <c r="CO16" s="40"/>
      <c r="CP16" s="41"/>
      <c r="CQ16" s="41"/>
      <c r="CR16" s="41"/>
      <c r="CS16" s="41"/>
      <c r="CT16" s="41"/>
      <c r="CU16" s="41"/>
      <c r="CV16" s="41"/>
      <c r="CW16" s="41"/>
      <c r="CX16" s="41"/>
      <c r="CY16" s="42"/>
      <c r="DE16" s="58"/>
      <c r="DF16" s="59"/>
      <c r="DG16" s="59"/>
      <c r="DH16" s="59"/>
      <c r="DI16" s="59"/>
      <c r="DJ16" s="59"/>
      <c r="DK16" s="59"/>
      <c r="DL16" s="59"/>
      <c r="DM16" s="59"/>
      <c r="DN16" s="59"/>
      <c r="DO16" s="60"/>
    </row>
    <row r="17" spans="9:119" ht="15" thickBot="1" x14ac:dyDescent="0.4">
      <c r="AA17" s="15"/>
      <c r="AB17" s="10"/>
      <c r="AC17" s="10"/>
      <c r="AD17" s="10"/>
      <c r="AE17" s="10"/>
      <c r="AF17" s="10"/>
      <c r="AG17" s="10"/>
      <c r="AH17" s="10"/>
      <c r="AI17" s="10"/>
      <c r="AJ17" s="10"/>
      <c r="AK17" s="16"/>
      <c r="AL17" s="17"/>
      <c r="AM17" s="18"/>
      <c r="AN17" s="18"/>
      <c r="AO17" s="18"/>
      <c r="AP17" s="18"/>
      <c r="AQ17" s="18"/>
      <c r="AR17" s="18"/>
      <c r="AS17" s="18"/>
      <c r="AT17" s="18"/>
      <c r="AU17" s="18"/>
      <c r="AV17" s="19"/>
      <c r="BC17" s="17"/>
      <c r="BD17" s="18"/>
      <c r="BE17" s="18"/>
      <c r="BF17" s="18"/>
      <c r="BG17" s="18"/>
      <c r="BH17" s="18"/>
      <c r="BI17" s="18"/>
      <c r="BJ17" s="18"/>
      <c r="BK17" s="18"/>
      <c r="BL17" s="18"/>
      <c r="BM17" s="19"/>
      <c r="BN17" s="34"/>
      <c r="BO17" s="35"/>
      <c r="BP17" s="35"/>
      <c r="BQ17" s="35"/>
      <c r="BR17" s="35"/>
      <c r="BS17" s="35"/>
      <c r="BT17" s="35"/>
      <c r="BU17" s="35"/>
      <c r="BV17" s="35"/>
      <c r="BW17" s="35"/>
      <c r="BX17" s="36"/>
      <c r="CD17" s="34"/>
      <c r="CE17" s="35"/>
      <c r="CF17" s="35"/>
      <c r="CG17" s="35"/>
      <c r="CH17" s="35"/>
      <c r="CI17" s="35"/>
      <c r="CJ17" s="35"/>
      <c r="CK17" s="35"/>
      <c r="CL17" s="35"/>
      <c r="CM17" s="35"/>
      <c r="CN17" s="36"/>
      <c r="CO17" s="43"/>
      <c r="CP17" s="44"/>
      <c r="CQ17" s="44"/>
      <c r="CR17" s="44"/>
      <c r="CS17" s="44"/>
      <c r="CT17" s="44"/>
      <c r="CU17" s="44"/>
      <c r="CV17" s="44"/>
      <c r="CW17" s="44"/>
      <c r="CX17" s="44"/>
      <c r="CY17" s="45"/>
      <c r="DE17" s="61"/>
      <c r="DF17" s="62"/>
      <c r="DG17" s="62"/>
      <c r="DH17" s="62"/>
      <c r="DI17" s="62"/>
      <c r="DJ17" s="62"/>
      <c r="DK17" s="62"/>
      <c r="DL17" s="62"/>
      <c r="DM17" s="62"/>
      <c r="DN17" s="62"/>
      <c r="DO17" s="63"/>
    </row>
    <row r="18" spans="9:119" x14ac:dyDescent="0.35">
      <c r="K18" s="100" t="s">
        <v>63</v>
      </c>
      <c r="L18" s="64"/>
      <c r="M18" s="64"/>
      <c r="N18" s="64"/>
      <c r="O18" s="64"/>
      <c r="P18" s="64"/>
      <c r="Q18" s="64" t="s">
        <v>104</v>
      </c>
      <c r="R18" s="64"/>
      <c r="S18" s="64"/>
      <c r="T18" s="64"/>
      <c r="U18" s="64"/>
      <c r="V18" s="64"/>
      <c r="W18" s="64"/>
      <c r="X18" s="64"/>
      <c r="Y18" s="64"/>
      <c r="Z18" s="64"/>
      <c r="AA18" s="20"/>
      <c r="AB18" s="21"/>
      <c r="AC18" s="21"/>
      <c r="AD18" s="21"/>
      <c r="AE18" s="21"/>
      <c r="AF18" s="21"/>
      <c r="AG18" s="21"/>
      <c r="AH18" s="21"/>
      <c r="AI18" s="21"/>
      <c r="AJ18" s="21"/>
      <c r="AK18" s="22"/>
      <c r="AL18" s="20"/>
      <c r="AM18" s="21"/>
      <c r="AN18" s="21"/>
      <c r="AO18" s="21"/>
      <c r="AP18" s="21"/>
      <c r="AQ18" s="21"/>
      <c r="AR18" s="21"/>
      <c r="AS18" s="21"/>
      <c r="AT18" s="21"/>
      <c r="AU18" s="21"/>
      <c r="AV18" s="22"/>
      <c r="BC18" s="20"/>
      <c r="BD18" s="21"/>
      <c r="BE18" s="21"/>
      <c r="BF18" s="21"/>
      <c r="BG18" s="21"/>
      <c r="BH18" s="21"/>
      <c r="BI18" s="21"/>
      <c r="BJ18" s="21"/>
      <c r="BK18" s="21"/>
      <c r="BL18" s="21"/>
      <c r="BM18" s="22"/>
      <c r="BN18" s="71"/>
      <c r="BO18" s="72"/>
      <c r="BP18" s="72"/>
      <c r="BQ18" s="72"/>
      <c r="BR18" s="72"/>
      <c r="BS18" s="72"/>
      <c r="BT18" s="72"/>
      <c r="BU18" s="72"/>
      <c r="BV18" s="72"/>
      <c r="BW18" s="72"/>
      <c r="BX18" s="73"/>
      <c r="CD18" s="71"/>
      <c r="CE18" s="72"/>
      <c r="CF18" s="72"/>
      <c r="CG18" s="72"/>
      <c r="CH18" s="72"/>
      <c r="CI18" s="72"/>
      <c r="CJ18" s="72"/>
      <c r="CK18" s="72"/>
      <c r="CL18" s="72"/>
      <c r="CM18" s="72"/>
      <c r="CN18" s="73"/>
      <c r="CO18" s="46"/>
      <c r="CP18" s="47"/>
      <c r="CQ18" s="47"/>
      <c r="CR18" s="47"/>
      <c r="CS18" s="47"/>
      <c r="CT18" s="47"/>
      <c r="CU18" s="47"/>
      <c r="CV18" s="47"/>
      <c r="CW18" s="47"/>
      <c r="CX18" s="47"/>
      <c r="CY18" s="48"/>
      <c r="DE18" s="46"/>
      <c r="DF18" s="47"/>
      <c r="DG18" s="47"/>
      <c r="DH18" s="47"/>
      <c r="DI18" s="47"/>
      <c r="DJ18" s="47"/>
      <c r="DK18" s="47"/>
      <c r="DL18" s="47"/>
      <c r="DM18" s="47"/>
      <c r="DN18" s="47"/>
      <c r="DO18" s="48"/>
    </row>
    <row r="19" spans="9:119" x14ac:dyDescent="0.35">
      <c r="K19" s="66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23"/>
      <c r="AB19" s="11"/>
      <c r="AC19" s="11"/>
      <c r="AD19" s="11"/>
      <c r="AE19" s="11"/>
      <c r="AF19" s="11"/>
      <c r="AG19" s="11"/>
      <c r="AH19" s="11"/>
      <c r="AI19" s="11"/>
      <c r="AJ19" s="11"/>
      <c r="AK19" s="24"/>
      <c r="AL19" s="23"/>
      <c r="AM19" s="11"/>
      <c r="AN19" s="11"/>
      <c r="AO19" s="11"/>
      <c r="AP19" s="11"/>
      <c r="AQ19" s="11"/>
      <c r="AR19" s="11"/>
      <c r="AS19" s="11"/>
      <c r="AT19" s="11"/>
      <c r="AU19" s="11"/>
      <c r="AV19" s="24"/>
      <c r="BC19" s="23"/>
      <c r="BD19" s="11"/>
      <c r="BE19" s="11"/>
      <c r="BF19" s="11"/>
      <c r="BG19" s="11"/>
      <c r="BH19" s="11"/>
      <c r="BI19" s="11"/>
      <c r="BJ19" s="11"/>
      <c r="BK19" s="11"/>
      <c r="BL19" s="11"/>
      <c r="BM19" s="24"/>
      <c r="BN19" s="74"/>
      <c r="BO19" s="75"/>
      <c r="BP19" s="75"/>
      <c r="BQ19" s="75"/>
      <c r="BR19" s="75"/>
      <c r="BS19" s="75"/>
      <c r="BT19" s="75"/>
      <c r="BU19" s="75"/>
      <c r="BV19" s="75"/>
      <c r="BW19" s="75"/>
      <c r="BX19" s="76"/>
      <c r="CD19" s="74"/>
      <c r="CE19" s="75"/>
      <c r="CF19" s="75"/>
      <c r="CG19" s="75"/>
      <c r="CH19" s="75"/>
      <c r="CI19" s="75"/>
      <c r="CJ19" s="75"/>
      <c r="CK19" s="75"/>
      <c r="CL19" s="75"/>
      <c r="CM19" s="75"/>
      <c r="CN19" s="76"/>
      <c r="CO19" s="49"/>
      <c r="CP19" s="50"/>
      <c r="CQ19" s="50"/>
      <c r="CR19" s="50"/>
      <c r="CS19" s="50"/>
      <c r="CT19" s="50"/>
      <c r="CU19" s="50"/>
      <c r="CV19" s="50"/>
      <c r="CW19" s="50"/>
      <c r="CX19" s="50"/>
      <c r="CY19" s="51"/>
      <c r="DE19" s="49"/>
      <c r="DF19" s="50"/>
      <c r="DG19" s="50"/>
      <c r="DH19" s="50"/>
      <c r="DI19" s="50"/>
      <c r="DJ19" s="50"/>
      <c r="DK19" s="50"/>
      <c r="DL19" s="50"/>
      <c r="DM19" s="50"/>
      <c r="DN19" s="50"/>
      <c r="DO19" s="51"/>
    </row>
    <row r="20" spans="9:119" x14ac:dyDescent="0.35">
      <c r="I20" t="s">
        <v>73</v>
      </c>
      <c r="K20" s="66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23"/>
      <c r="AB20" s="11"/>
      <c r="AC20" s="11"/>
      <c r="AD20" s="11"/>
      <c r="AE20" s="11"/>
      <c r="AF20" s="11"/>
      <c r="AG20" s="11"/>
      <c r="AH20" s="11"/>
      <c r="AI20" s="11"/>
      <c r="AJ20" s="11"/>
      <c r="AK20" s="24"/>
      <c r="AL20" s="23"/>
      <c r="AM20" s="11"/>
      <c r="AN20" s="11"/>
      <c r="AO20" s="11"/>
      <c r="AP20" s="11"/>
      <c r="AQ20" s="11"/>
      <c r="AR20" s="11"/>
      <c r="AS20" s="11"/>
      <c r="AT20" s="11"/>
      <c r="AU20" s="11"/>
      <c r="AV20" s="24"/>
      <c r="BC20" s="23"/>
      <c r="BD20" s="11"/>
      <c r="BE20" s="11"/>
      <c r="BF20" s="11"/>
      <c r="BG20" s="11"/>
      <c r="BH20" s="11"/>
      <c r="BI20" s="11"/>
      <c r="BJ20" s="11"/>
      <c r="BK20" s="11"/>
      <c r="BL20" s="11"/>
      <c r="BM20" s="24"/>
      <c r="BN20" s="74"/>
      <c r="BO20" s="75"/>
      <c r="BP20" s="75"/>
      <c r="BQ20" s="75"/>
      <c r="BR20" s="75"/>
      <c r="BS20" s="75"/>
      <c r="BT20" s="75"/>
      <c r="BU20" s="75"/>
      <c r="BV20" s="75"/>
      <c r="BW20" s="75"/>
      <c r="BX20" s="76"/>
      <c r="CD20" s="74"/>
      <c r="CE20" s="75"/>
      <c r="CF20" s="75"/>
      <c r="CG20" s="75"/>
      <c r="CH20" s="75"/>
      <c r="CI20" s="75"/>
      <c r="CJ20" s="75"/>
      <c r="CK20" s="75"/>
      <c r="CL20" s="75"/>
      <c r="CM20" s="75"/>
      <c r="CN20" s="76"/>
      <c r="CO20" s="49"/>
      <c r="CP20" s="50"/>
      <c r="CQ20" s="50"/>
      <c r="CR20" s="50"/>
      <c r="CS20" s="50"/>
      <c r="CT20" s="50"/>
      <c r="CU20" s="50"/>
      <c r="CV20" s="50"/>
      <c r="CW20" s="50"/>
      <c r="CX20" s="50"/>
      <c r="CY20" s="51"/>
      <c r="DE20" s="49"/>
      <c r="DF20" s="50"/>
      <c r="DG20" s="50"/>
      <c r="DH20" s="50"/>
      <c r="DI20" s="50"/>
      <c r="DJ20" s="50"/>
      <c r="DK20" s="50"/>
      <c r="DL20" s="50"/>
      <c r="DM20" s="50"/>
      <c r="DN20" s="50"/>
      <c r="DO20" s="51"/>
    </row>
    <row r="21" spans="9:119" ht="15" thickBot="1" x14ac:dyDescent="0.4">
      <c r="K21" s="68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23"/>
      <c r="AB21" s="11"/>
      <c r="AC21" s="11"/>
      <c r="AD21" s="11"/>
      <c r="AE21" s="11"/>
      <c r="AF21" s="11"/>
      <c r="AG21" s="11"/>
      <c r="AH21" s="11"/>
      <c r="AI21" s="11"/>
      <c r="AJ21" s="11"/>
      <c r="AK21" s="24"/>
      <c r="AL21" s="25"/>
      <c r="AM21" s="26"/>
      <c r="AN21" s="26"/>
      <c r="AO21" s="26"/>
      <c r="AP21" s="26"/>
      <c r="AQ21" s="26"/>
      <c r="AR21" s="26"/>
      <c r="AS21" s="26"/>
      <c r="AT21" s="26"/>
      <c r="AU21" s="26"/>
      <c r="AV21" s="27"/>
      <c r="BC21" s="25"/>
      <c r="BD21" s="26"/>
      <c r="BE21" s="26"/>
      <c r="BF21" s="26"/>
      <c r="BG21" s="26"/>
      <c r="BH21" s="26"/>
      <c r="BI21" s="26"/>
      <c r="BJ21" s="26"/>
      <c r="BK21" s="26"/>
      <c r="BL21" s="26"/>
      <c r="BM21" s="27"/>
      <c r="BN21" s="77"/>
      <c r="BO21" s="78"/>
      <c r="BP21" s="78"/>
      <c r="BQ21" s="78"/>
      <c r="BR21" s="78"/>
      <c r="BS21" s="78"/>
      <c r="BT21" s="78"/>
      <c r="BU21" s="78"/>
      <c r="BV21" s="78"/>
      <c r="BW21" s="78"/>
      <c r="BX21" s="79"/>
      <c r="CD21" s="77"/>
      <c r="CE21" s="78"/>
      <c r="CF21" s="78"/>
      <c r="CG21" s="78"/>
      <c r="CH21" s="78"/>
      <c r="CI21" s="78"/>
      <c r="CJ21" s="78"/>
      <c r="CK21" s="78"/>
      <c r="CL21" s="78"/>
      <c r="CM21" s="78"/>
      <c r="CN21" s="79"/>
      <c r="CO21" s="52"/>
      <c r="CP21" s="53"/>
      <c r="CQ21" s="53"/>
      <c r="CR21" s="53"/>
      <c r="CS21" s="53"/>
      <c r="CT21" s="53"/>
      <c r="CU21" s="53"/>
      <c r="CV21" s="53"/>
      <c r="CW21" s="53"/>
      <c r="CX21" s="53"/>
      <c r="CY21" s="54"/>
      <c r="DE21" s="52"/>
      <c r="DF21" s="53"/>
      <c r="DG21" s="53"/>
      <c r="DH21" s="53"/>
      <c r="DI21" s="53"/>
      <c r="DJ21" s="53"/>
      <c r="DK21" s="53"/>
      <c r="DL21" s="53"/>
      <c r="DM21" s="53"/>
      <c r="DN21" s="53"/>
      <c r="DO21" s="54"/>
    </row>
    <row r="22" spans="9:119" x14ac:dyDescent="0.35">
      <c r="K22" s="100" t="s">
        <v>63</v>
      </c>
      <c r="L22" s="64"/>
      <c r="M22" s="64"/>
      <c r="N22" s="64"/>
      <c r="O22" s="64"/>
      <c r="P22" s="64"/>
      <c r="Q22" s="64" t="s">
        <v>105</v>
      </c>
      <c r="R22" s="64"/>
      <c r="S22" s="64"/>
      <c r="T22" s="64"/>
      <c r="U22" s="64"/>
      <c r="V22" s="64"/>
      <c r="W22" s="64"/>
      <c r="X22" s="64"/>
      <c r="Y22" s="64"/>
      <c r="Z22" s="65"/>
      <c r="AA22" s="20"/>
      <c r="AB22" s="21"/>
      <c r="AC22" s="21"/>
      <c r="AD22" s="21"/>
      <c r="AE22" s="21"/>
      <c r="AF22" s="21"/>
      <c r="AG22" s="21"/>
      <c r="AH22" s="21"/>
      <c r="AI22" s="21"/>
      <c r="AJ22" s="21"/>
      <c r="AK22" s="22"/>
      <c r="AL22" s="20"/>
      <c r="AM22" s="21"/>
      <c r="AN22" s="21"/>
      <c r="AO22" s="21"/>
      <c r="AP22" s="21"/>
      <c r="AQ22" s="21"/>
      <c r="AR22" s="21"/>
      <c r="AS22" s="21"/>
      <c r="AT22" s="21"/>
      <c r="AU22" s="21"/>
      <c r="AV22" s="22"/>
      <c r="BC22" s="20"/>
      <c r="BD22" s="21"/>
      <c r="BE22" s="21"/>
      <c r="BF22" s="21"/>
      <c r="BG22" s="21"/>
      <c r="BH22" s="21"/>
      <c r="BI22" s="21"/>
      <c r="BJ22" s="21"/>
      <c r="BK22" s="21"/>
      <c r="BL22" s="21"/>
      <c r="BM22" s="22"/>
      <c r="BN22" s="71"/>
      <c r="BO22" s="72"/>
      <c r="BP22" s="72"/>
      <c r="BQ22" s="72"/>
      <c r="BR22" s="72"/>
      <c r="BS22" s="72"/>
      <c r="BT22" s="72"/>
      <c r="BU22" s="72"/>
      <c r="BV22" s="72"/>
      <c r="BW22" s="72"/>
      <c r="BX22" s="73"/>
      <c r="CD22" s="71"/>
      <c r="CE22" s="72"/>
      <c r="CF22" s="72"/>
      <c r="CG22" s="72"/>
      <c r="CH22" s="72"/>
      <c r="CI22" s="72"/>
      <c r="CJ22" s="72"/>
      <c r="CK22" s="72"/>
      <c r="CL22" s="72"/>
      <c r="CM22" s="72"/>
      <c r="CN22" s="73"/>
      <c r="CO22" s="46"/>
      <c r="CP22" s="47"/>
      <c r="CQ22" s="47"/>
      <c r="CR22" s="47"/>
      <c r="CS22" s="47"/>
      <c r="CT22" s="47"/>
      <c r="CU22" s="47"/>
      <c r="CV22" s="47"/>
      <c r="CW22" s="47"/>
      <c r="CX22" s="47"/>
      <c r="CY22" s="48"/>
      <c r="DE22" s="46"/>
      <c r="DF22" s="47"/>
      <c r="DG22" s="47"/>
      <c r="DH22" s="47"/>
      <c r="DI22" s="47"/>
      <c r="DJ22" s="47"/>
      <c r="DK22" s="47"/>
      <c r="DL22" s="47"/>
      <c r="DM22" s="47"/>
      <c r="DN22" s="47"/>
      <c r="DO22" s="48"/>
    </row>
    <row r="23" spans="9:119" x14ac:dyDescent="0.35">
      <c r="K23" s="66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67"/>
      <c r="AA23" s="23"/>
      <c r="AB23" s="11"/>
      <c r="AC23" s="11"/>
      <c r="AD23" s="11"/>
      <c r="AE23" s="11"/>
      <c r="AF23" s="11"/>
      <c r="AG23" s="11"/>
      <c r="AH23" s="11"/>
      <c r="AI23" s="11"/>
      <c r="AJ23" s="11"/>
      <c r="AK23" s="24"/>
      <c r="AL23" s="23"/>
      <c r="AM23" s="11"/>
      <c r="AN23" s="11"/>
      <c r="AO23" s="11"/>
      <c r="AP23" s="11"/>
      <c r="AQ23" s="11"/>
      <c r="AR23" s="11"/>
      <c r="AS23" s="11"/>
      <c r="AT23" s="11"/>
      <c r="AU23" s="11"/>
      <c r="AV23" s="24"/>
      <c r="BC23" s="23"/>
      <c r="BD23" s="11"/>
      <c r="BE23" s="11"/>
      <c r="BF23" s="11"/>
      <c r="BG23" s="11"/>
      <c r="BH23" s="11"/>
      <c r="BI23" s="11"/>
      <c r="BJ23" s="11"/>
      <c r="BK23" s="11"/>
      <c r="BL23" s="11"/>
      <c r="BM23" s="24"/>
      <c r="BN23" s="74"/>
      <c r="BO23" s="75"/>
      <c r="BP23" s="75"/>
      <c r="BQ23" s="75"/>
      <c r="BR23" s="75"/>
      <c r="BS23" s="75"/>
      <c r="BT23" s="75"/>
      <c r="BU23" s="75"/>
      <c r="BV23" s="75"/>
      <c r="BW23" s="75"/>
      <c r="BX23" s="76"/>
      <c r="CD23" s="74"/>
      <c r="CE23" s="75"/>
      <c r="CF23" s="75"/>
      <c r="CG23" s="75"/>
      <c r="CH23" s="75"/>
      <c r="CI23" s="75"/>
      <c r="CJ23" s="75"/>
      <c r="CK23" s="75"/>
      <c r="CL23" s="75"/>
      <c r="CM23" s="75"/>
      <c r="CN23" s="76"/>
      <c r="CO23" s="49"/>
      <c r="CP23" s="50"/>
      <c r="CQ23" s="50"/>
      <c r="CR23" s="50"/>
      <c r="CS23" s="50"/>
      <c r="CT23" s="50"/>
      <c r="CU23" s="50"/>
      <c r="CV23" s="50"/>
      <c r="CW23" s="50"/>
      <c r="CX23" s="50"/>
      <c r="CY23" s="51"/>
      <c r="DE23" s="49"/>
      <c r="DF23" s="50"/>
      <c r="DG23" s="50"/>
      <c r="DH23" s="50"/>
      <c r="DI23" s="50"/>
      <c r="DJ23" s="50"/>
      <c r="DK23" s="50"/>
      <c r="DL23" s="50"/>
      <c r="DM23" s="50"/>
      <c r="DN23" s="50"/>
      <c r="DO23" s="51"/>
    </row>
    <row r="24" spans="9:119" x14ac:dyDescent="0.35">
      <c r="K24" s="66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67"/>
      <c r="AA24" s="23"/>
      <c r="AB24" s="11"/>
      <c r="AC24" s="11"/>
      <c r="AD24" s="11"/>
      <c r="AE24" s="11"/>
      <c r="AF24" s="11"/>
      <c r="AG24" s="11"/>
      <c r="AH24" s="11"/>
      <c r="AI24" s="11"/>
      <c r="AJ24" s="11"/>
      <c r="AK24" s="24"/>
      <c r="AL24" s="23"/>
      <c r="AM24" s="11"/>
      <c r="AN24" s="11"/>
      <c r="AO24" s="11"/>
      <c r="AP24" s="11"/>
      <c r="AQ24" s="11"/>
      <c r="AR24" s="11"/>
      <c r="AS24" s="11"/>
      <c r="AT24" s="11"/>
      <c r="AU24" s="11"/>
      <c r="AV24" s="24"/>
      <c r="BC24" s="23"/>
      <c r="BD24" s="11"/>
      <c r="BE24" s="11"/>
      <c r="BF24" s="11"/>
      <c r="BG24" s="11"/>
      <c r="BH24" s="11"/>
      <c r="BI24" s="11"/>
      <c r="BJ24" s="11"/>
      <c r="BK24" s="11"/>
      <c r="BL24" s="11"/>
      <c r="BM24" s="24"/>
      <c r="BN24" s="74"/>
      <c r="BO24" s="75"/>
      <c r="BP24" s="75"/>
      <c r="BQ24" s="75"/>
      <c r="BR24" s="75"/>
      <c r="BS24" s="75"/>
      <c r="BT24" s="75"/>
      <c r="BU24" s="75"/>
      <c r="BV24" s="75"/>
      <c r="BW24" s="75"/>
      <c r="BX24" s="76"/>
      <c r="CD24" s="74"/>
      <c r="CE24" s="75"/>
      <c r="CF24" s="75"/>
      <c r="CG24" s="75"/>
      <c r="CH24" s="75"/>
      <c r="CI24" s="75"/>
      <c r="CJ24" s="75"/>
      <c r="CK24" s="75"/>
      <c r="CL24" s="75"/>
      <c r="CM24" s="75"/>
      <c r="CN24" s="76"/>
      <c r="CO24" s="49"/>
      <c r="CP24" s="50"/>
      <c r="CQ24" s="50"/>
      <c r="CR24" s="50"/>
      <c r="CS24" s="50"/>
      <c r="CT24" s="50"/>
      <c r="CU24" s="50"/>
      <c r="CV24" s="50"/>
      <c r="CW24" s="50"/>
      <c r="CX24" s="50"/>
      <c r="CY24" s="51"/>
      <c r="DE24" s="49"/>
      <c r="DF24" s="50"/>
      <c r="DG24" s="50"/>
      <c r="DH24" s="50"/>
      <c r="DI24" s="50"/>
      <c r="DJ24" s="50"/>
      <c r="DK24" s="50"/>
      <c r="DL24" s="50"/>
      <c r="DM24" s="50"/>
      <c r="DN24" s="50"/>
      <c r="DO24" s="51"/>
    </row>
    <row r="25" spans="9:119" ht="15" thickBot="1" x14ac:dyDescent="0.4">
      <c r="K25" s="68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70"/>
      <c r="AA25" s="25"/>
      <c r="AB25" s="26"/>
      <c r="AC25" s="26"/>
      <c r="AD25" s="26"/>
      <c r="AE25" s="26"/>
      <c r="AF25" s="26"/>
      <c r="AG25" s="26"/>
      <c r="AH25" s="26"/>
      <c r="AI25" s="26"/>
      <c r="AJ25" s="26"/>
      <c r="AK25" s="27"/>
      <c r="AL25" s="25"/>
      <c r="AM25" s="26"/>
      <c r="AN25" s="26"/>
      <c r="AO25" s="26"/>
      <c r="AP25" s="26"/>
      <c r="AQ25" s="26"/>
      <c r="AR25" s="26"/>
      <c r="AS25" s="26"/>
      <c r="AT25" s="26"/>
      <c r="AU25" s="26"/>
      <c r="AV25" s="27"/>
      <c r="BC25" s="25"/>
      <c r="BD25" s="26"/>
      <c r="BE25" s="26"/>
      <c r="BF25" s="26"/>
      <c r="BG25" s="26"/>
      <c r="BH25" s="26"/>
      <c r="BI25" s="26"/>
      <c r="BJ25" s="26"/>
      <c r="BK25" s="26"/>
      <c r="BL25" s="26"/>
      <c r="BM25" s="27"/>
      <c r="BN25" s="77"/>
      <c r="BO25" s="78"/>
      <c r="BP25" s="78"/>
      <c r="BQ25" s="78"/>
      <c r="BR25" s="78"/>
      <c r="BS25" s="78"/>
      <c r="BT25" s="78"/>
      <c r="BU25" s="78"/>
      <c r="BV25" s="78"/>
      <c r="BW25" s="78"/>
      <c r="BX25" s="79"/>
      <c r="CD25" s="77"/>
      <c r="CE25" s="78"/>
      <c r="CF25" s="78"/>
      <c r="CG25" s="78"/>
      <c r="CH25" s="78"/>
      <c r="CI25" s="78"/>
      <c r="CJ25" s="78"/>
      <c r="CK25" s="78"/>
      <c r="CL25" s="78"/>
      <c r="CM25" s="78"/>
      <c r="CN25" s="79"/>
      <c r="CO25" s="52"/>
      <c r="CP25" s="53"/>
      <c r="CQ25" s="53"/>
      <c r="CR25" s="53"/>
      <c r="CS25" s="53"/>
      <c r="CT25" s="53"/>
      <c r="CU25" s="53"/>
      <c r="CV25" s="53"/>
      <c r="CW25" s="53"/>
      <c r="CX25" s="53"/>
      <c r="CY25" s="54"/>
      <c r="DE25" s="52"/>
      <c r="DF25" s="53"/>
      <c r="DG25" s="53"/>
      <c r="DH25" s="53"/>
      <c r="DI25" s="53"/>
      <c r="DJ25" s="53"/>
      <c r="DK25" s="53"/>
      <c r="DL25" s="53"/>
      <c r="DM25" s="53"/>
      <c r="DN25" s="53"/>
      <c r="DO25" s="54"/>
    </row>
    <row r="27" spans="9:119" ht="23.5" x14ac:dyDescent="0.55000000000000004">
      <c r="R27" s="115" t="s">
        <v>107</v>
      </c>
      <c r="S27" s="115"/>
      <c r="T27" s="115"/>
    </row>
    <row r="28" spans="9:119" ht="15" thickBot="1" x14ac:dyDescent="0.4"/>
    <row r="29" spans="9:119" x14ac:dyDescent="0.35">
      <c r="K29" s="100" t="s">
        <v>63</v>
      </c>
      <c r="L29" s="64"/>
      <c r="M29" s="64"/>
      <c r="N29" s="64"/>
      <c r="O29" s="64"/>
      <c r="P29" s="64"/>
      <c r="Q29" s="64" t="s">
        <v>106</v>
      </c>
      <c r="R29" s="64"/>
      <c r="S29" s="64"/>
      <c r="T29" s="64"/>
      <c r="U29" s="64"/>
      <c r="V29" s="64"/>
      <c r="W29" s="64"/>
      <c r="X29" s="64"/>
      <c r="Y29" s="64"/>
      <c r="Z29" s="65"/>
      <c r="AA29" s="20"/>
      <c r="AB29" s="21"/>
      <c r="AC29" s="21"/>
      <c r="AD29" s="21"/>
      <c r="AE29" s="21"/>
      <c r="AF29" s="21"/>
      <c r="AG29" s="21"/>
      <c r="AH29" s="21"/>
      <c r="AI29" s="21"/>
      <c r="AJ29" s="21"/>
      <c r="AK29" s="22"/>
      <c r="AL29" s="20"/>
      <c r="AM29" s="21"/>
      <c r="AN29" s="21"/>
      <c r="AO29" s="21"/>
      <c r="AP29" s="21"/>
      <c r="AQ29" s="21"/>
      <c r="AR29" s="21"/>
      <c r="AS29" s="21"/>
      <c r="AT29" s="21"/>
      <c r="AU29" s="21"/>
      <c r="AV29" s="22"/>
      <c r="BC29" s="20"/>
      <c r="BD29" s="21"/>
      <c r="BE29" s="21"/>
      <c r="BF29" s="21"/>
      <c r="BG29" s="21"/>
      <c r="BH29" s="21"/>
      <c r="BI29" s="21"/>
      <c r="BJ29" s="21"/>
      <c r="BK29" s="21"/>
      <c r="BL29" s="21"/>
      <c r="BM29" s="22"/>
      <c r="BN29" s="71"/>
      <c r="BO29" s="72"/>
      <c r="BP29" s="72"/>
      <c r="BQ29" s="72"/>
      <c r="BR29" s="72"/>
      <c r="BS29" s="72"/>
      <c r="BT29" s="72"/>
      <c r="BU29" s="72"/>
      <c r="BV29" s="72"/>
      <c r="BW29" s="72"/>
      <c r="BX29" s="73"/>
      <c r="CD29" s="71"/>
      <c r="CE29" s="72"/>
      <c r="CF29" s="72"/>
      <c r="CG29" s="72"/>
      <c r="CH29" s="72"/>
      <c r="CI29" s="72"/>
      <c r="CJ29" s="72"/>
      <c r="CK29" s="72"/>
      <c r="CL29" s="72"/>
      <c r="CM29" s="72"/>
      <c r="CN29" s="73"/>
      <c r="CO29" s="46"/>
      <c r="CP29" s="47"/>
      <c r="CQ29" s="47"/>
      <c r="CR29" s="47"/>
      <c r="CS29" s="47"/>
      <c r="CT29" s="47"/>
      <c r="CU29" s="47"/>
      <c r="CV29" s="47"/>
      <c r="CW29" s="47"/>
      <c r="CX29" s="47"/>
      <c r="CY29" s="48"/>
      <c r="DE29" s="46"/>
      <c r="DF29" s="47"/>
      <c r="DG29" s="47"/>
      <c r="DH29" s="47"/>
      <c r="DI29" s="47"/>
      <c r="DJ29" s="47"/>
      <c r="DK29" s="47"/>
      <c r="DL29" s="47"/>
      <c r="DM29" s="47"/>
      <c r="DN29" s="47"/>
      <c r="DO29" s="48"/>
    </row>
    <row r="30" spans="9:119" x14ac:dyDescent="0.35">
      <c r="K30" s="66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67"/>
      <c r="AA30" s="23"/>
      <c r="AB30" s="11"/>
      <c r="AC30" s="11"/>
      <c r="AD30" s="11"/>
      <c r="AE30" s="11"/>
      <c r="AF30" s="11"/>
      <c r="AG30" s="11"/>
      <c r="AH30" s="11"/>
      <c r="AI30" s="11"/>
      <c r="AJ30" s="11"/>
      <c r="AK30" s="24"/>
      <c r="AL30" s="23"/>
      <c r="AM30" s="11"/>
      <c r="AN30" s="11"/>
      <c r="AO30" s="11"/>
      <c r="AP30" s="11"/>
      <c r="AQ30" s="11"/>
      <c r="AR30" s="11"/>
      <c r="AS30" s="11"/>
      <c r="AT30" s="11"/>
      <c r="AU30" s="11"/>
      <c r="AV30" s="24"/>
      <c r="BC30" s="23"/>
      <c r="BD30" s="11"/>
      <c r="BE30" s="11"/>
      <c r="BF30" s="11"/>
      <c r="BG30" s="11"/>
      <c r="BH30" s="11"/>
      <c r="BI30" s="11"/>
      <c r="BJ30" s="11"/>
      <c r="BK30" s="11"/>
      <c r="BL30" s="11"/>
      <c r="BM30" s="24"/>
      <c r="BN30" s="74"/>
      <c r="BO30" s="75"/>
      <c r="BP30" s="75"/>
      <c r="BQ30" s="75"/>
      <c r="BR30" s="75"/>
      <c r="BS30" s="75"/>
      <c r="BT30" s="75"/>
      <c r="BU30" s="75"/>
      <c r="BV30" s="75"/>
      <c r="BW30" s="75"/>
      <c r="BX30" s="76"/>
      <c r="CD30" s="74"/>
      <c r="CE30" s="75"/>
      <c r="CF30" s="75"/>
      <c r="CG30" s="75"/>
      <c r="CH30" s="75"/>
      <c r="CI30" s="75"/>
      <c r="CJ30" s="75"/>
      <c r="CK30" s="75"/>
      <c r="CL30" s="75"/>
      <c r="CM30" s="75"/>
      <c r="CN30" s="76"/>
      <c r="CO30" s="49"/>
      <c r="CP30" s="50"/>
      <c r="CQ30" s="50"/>
      <c r="CR30" s="50"/>
      <c r="CS30" s="50"/>
      <c r="CT30" s="50"/>
      <c r="CU30" s="50"/>
      <c r="CV30" s="50"/>
      <c r="CW30" s="50"/>
      <c r="CX30" s="50"/>
      <c r="CY30" s="51"/>
      <c r="DE30" s="49"/>
      <c r="DF30" s="50"/>
      <c r="DG30" s="50"/>
      <c r="DH30" s="50"/>
      <c r="DI30" s="50"/>
      <c r="DJ30" s="50"/>
      <c r="DK30" s="50"/>
      <c r="DL30" s="50"/>
      <c r="DM30" s="50"/>
      <c r="DN30" s="50"/>
      <c r="DO30" s="51"/>
    </row>
    <row r="31" spans="9:119" x14ac:dyDescent="0.35">
      <c r="K31" s="66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67"/>
      <c r="AA31" s="23"/>
      <c r="AB31" s="11"/>
      <c r="AC31" s="11"/>
      <c r="AD31" s="11"/>
      <c r="AE31" s="11"/>
      <c r="AF31" s="11"/>
      <c r="AG31" s="11"/>
      <c r="AH31" s="11"/>
      <c r="AI31" s="11"/>
      <c r="AJ31" s="11"/>
      <c r="AK31" s="24"/>
      <c r="AL31" s="23"/>
      <c r="AM31" s="11"/>
      <c r="AN31" s="11"/>
      <c r="AO31" s="11"/>
      <c r="AP31" s="11"/>
      <c r="AQ31" s="11"/>
      <c r="AR31" s="11"/>
      <c r="AS31" s="11"/>
      <c r="AT31" s="11"/>
      <c r="AU31" s="11"/>
      <c r="AV31" s="24"/>
      <c r="BC31" s="23"/>
      <c r="BD31" s="11"/>
      <c r="BE31" s="11"/>
      <c r="BF31" s="11"/>
      <c r="BG31" s="11"/>
      <c r="BH31" s="11"/>
      <c r="BI31" s="11"/>
      <c r="BJ31" s="11"/>
      <c r="BK31" s="11"/>
      <c r="BL31" s="11"/>
      <c r="BM31" s="24"/>
      <c r="BN31" s="74"/>
      <c r="BO31" s="75"/>
      <c r="BP31" s="75"/>
      <c r="BQ31" s="75"/>
      <c r="BR31" s="75"/>
      <c r="BS31" s="75"/>
      <c r="BT31" s="75"/>
      <c r="BU31" s="75"/>
      <c r="BV31" s="75"/>
      <c r="BW31" s="75"/>
      <c r="BX31" s="76"/>
      <c r="CD31" s="74"/>
      <c r="CE31" s="75"/>
      <c r="CF31" s="75"/>
      <c r="CG31" s="75"/>
      <c r="CH31" s="75"/>
      <c r="CI31" s="75"/>
      <c r="CJ31" s="75"/>
      <c r="CK31" s="75"/>
      <c r="CL31" s="75"/>
      <c r="CM31" s="75"/>
      <c r="CN31" s="76"/>
      <c r="CO31" s="49"/>
      <c r="CP31" s="50"/>
      <c r="CQ31" s="50"/>
      <c r="CR31" s="50"/>
      <c r="CS31" s="50"/>
      <c r="CT31" s="50"/>
      <c r="CU31" s="50"/>
      <c r="CV31" s="50"/>
      <c r="CW31" s="50"/>
      <c r="CX31" s="50"/>
      <c r="CY31" s="51"/>
      <c r="DE31" s="49"/>
      <c r="DF31" s="50"/>
      <c r="DG31" s="50"/>
      <c r="DH31" s="50"/>
      <c r="DI31" s="50"/>
      <c r="DJ31" s="50"/>
      <c r="DK31" s="50"/>
      <c r="DL31" s="50"/>
      <c r="DM31" s="50"/>
      <c r="DN31" s="50"/>
      <c r="DO31" s="51"/>
    </row>
    <row r="32" spans="9:119" ht="15" thickBot="1" x14ac:dyDescent="0.4">
      <c r="K32" s="68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70"/>
      <c r="AA32" s="25"/>
      <c r="AB32" s="26"/>
      <c r="AC32" s="26"/>
      <c r="AD32" s="26"/>
      <c r="AE32" s="26"/>
      <c r="AF32" s="26"/>
      <c r="AG32" s="26"/>
      <c r="AH32" s="26"/>
      <c r="AI32" s="26"/>
      <c r="AJ32" s="26"/>
      <c r="AK32" s="27"/>
      <c r="AL32" s="25"/>
      <c r="AM32" s="26"/>
      <c r="AN32" s="26"/>
      <c r="AO32" s="26"/>
      <c r="AP32" s="26"/>
      <c r="AQ32" s="26"/>
      <c r="AR32" s="26"/>
      <c r="AS32" s="26"/>
      <c r="AT32" s="26"/>
      <c r="AU32" s="26"/>
      <c r="AV32" s="27"/>
      <c r="BC32" s="25"/>
      <c r="BD32" s="26"/>
      <c r="BE32" s="26"/>
      <c r="BF32" s="26"/>
      <c r="BG32" s="26"/>
      <c r="BH32" s="26"/>
      <c r="BI32" s="26"/>
      <c r="BJ32" s="26"/>
      <c r="BK32" s="26"/>
      <c r="BL32" s="26"/>
      <c r="BM32" s="27"/>
      <c r="BN32" s="77"/>
      <c r="BO32" s="78"/>
      <c r="BP32" s="78"/>
      <c r="BQ32" s="78"/>
      <c r="BR32" s="78"/>
      <c r="BS32" s="78"/>
      <c r="BT32" s="78"/>
      <c r="BU32" s="78"/>
      <c r="BV32" s="78"/>
      <c r="BW32" s="78"/>
      <c r="BX32" s="79"/>
      <c r="CD32" s="77"/>
      <c r="CE32" s="78"/>
      <c r="CF32" s="78"/>
      <c r="CG32" s="78"/>
      <c r="CH32" s="78"/>
      <c r="CI32" s="78"/>
      <c r="CJ32" s="78"/>
      <c r="CK32" s="78"/>
      <c r="CL32" s="78"/>
      <c r="CM32" s="78"/>
      <c r="CN32" s="79"/>
      <c r="CO32" s="52"/>
      <c r="CP32" s="53"/>
      <c r="CQ32" s="53"/>
      <c r="CR32" s="53"/>
      <c r="CS32" s="53"/>
      <c r="CT32" s="53"/>
      <c r="CU32" s="53"/>
      <c r="CV32" s="53"/>
      <c r="CW32" s="53"/>
      <c r="CX32" s="53"/>
      <c r="CY32" s="54"/>
      <c r="DE32" s="52"/>
      <c r="DF32" s="53"/>
      <c r="DG32" s="53"/>
      <c r="DH32" s="53"/>
      <c r="DI32" s="53"/>
      <c r="DJ32" s="53"/>
      <c r="DK32" s="53"/>
      <c r="DL32" s="53"/>
      <c r="DM32" s="53"/>
      <c r="DN32" s="53"/>
      <c r="DO32" s="54"/>
    </row>
    <row r="35" spans="2:90" ht="21" x14ac:dyDescent="0.5">
      <c r="H35" s="80" t="s">
        <v>72</v>
      </c>
    </row>
    <row r="37" spans="2:90" ht="15" thickBot="1" x14ac:dyDescent="0.4"/>
    <row r="38" spans="2:90" ht="18.5" x14ac:dyDescent="0.45">
      <c r="I38" s="99" t="s">
        <v>108</v>
      </c>
      <c r="V38" t="s">
        <v>75</v>
      </c>
      <c r="AP38" s="20" t="s">
        <v>82</v>
      </c>
      <c r="AQ38" s="21"/>
      <c r="AR38" s="21"/>
      <c r="AS38" s="22"/>
      <c r="BI38" s="20" t="s">
        <v>84</v>
      </c>
      <c r="BJ38" s="21"/>
      <c r="BK38" s="21"/>
      <c r="BL38" s="22"/>
      <c r="CI38" s="20" t="s">
        <v>86</v>
      </c>
      <c r="CJ38" s="21"/>
      <c r="CK38" s="21"/>
      <c r="CL38" s="22"/>
    </row>
    <row r="39" spans="2:90" x14ac:dyDescent="0.35">
      <c r="B39" t="s">
        <v>78</v>
      </c>
      <c r="D39">
        <v>32</v>
      </c>
      <c r="AP39" s="23"/>
      <c r="AQ39" s="11"/>
      <c r="AR39" s="11"/>
      <c r="AS39" s="24"/>
      <c r="BI39" s="23"/>
      <c r="BJ39" s="11"/>
      <c r="BK39" s="11"/>
      <c r="BL39" s="24"/>
      <c r="CI39" s="23"/>
      <c r="CJ39" s="11"/>
      <c r="CK39" s="11"/>
      <c r="CL39" s="24"/>
    </row>
    <row r="40" spans="2:90" x14ac:dyDescent="0.35">
      <c r="B40" t="s">
        <v>79</v>
      </c>
      <c r="D40">
        <v>2</v>
      </c>
      <c r="V40" t="s">
        <v>76</v>
      </c>
      <c r="AP40" s="23"/>
      <c r="AQ40" s="11"/>
      <c r="AR40" s="11"/>
      <c r="AS40" s="24"/>
      <c r="BI40" s="23"/>
      <c r="BJ40" s="11"/>
      <c r="BK40" s="11"/>
      <c r="BL40" s="24"/>
      <c r="CI40" s="23"/>
      <c r="CJ40" s="11"/>
      <c r="CK40" s="11"/>
      <c r="CL40" s="24"/>
    </row>
    <row r="41" spans="2:90" ht="15" thickBot="1" x14ac:dyDescent="0.4">
      <c r="B41" t="s">
        <v>47</v>
      </c>
      <c r="D41">
        <v>256</v>
      </c>
      <c r="AP41" s="25"/>
      <c r="AQ41" s="26"/>
      <c r="AR41" s="26"/>
      <c r="AS41" s="27"/>
      <c r="BI41" s="23"/>
      <c r="BJ41" s="11"/>
      <c r="BK41" s="11"/>
      <c r="BL41" s="24"/>
      <c r="CI41" s="23"/>
      <c r="CJ41" s="11"/>
      <c r="CK41" s="11"/>
      <c r="CL41" s="24"/>
    </row>
    <row r="42" spans="2:90" x14ac:dyDescent="0.35">
      <c r="B42" t="s">
        <v>73</v>
      </c>
      <c r="D42">
        <v>64</v>
      </c>
      <c r="V42" t="s">
        <v>77</v>
      </c>
      <c r="AP42" s="23"/>
      <c r="AQ42" s="11"/>
      <c r="AR42" s="11"/>
      <c r="AS42" s="24"/>
      <c r="BI42" s="23"/>
      <c r="BJ42" s="11"/>
      <c r="BK42" s="11"/>
      <c r="BL42" s="24"/>
      <c r="CI42" s="23"/>
      <c r="CJ42" s="11"/>
      <c r="CK42" s="11"/>
      <c r="CL42" s="24"/>
    </row>
    <row r="43" spans="2:90" x14ac:dyDescent="0.35">
      <c r="B43" t="s">
        <v>74</v>
      </c>
      <c r="D43">
        <f>18*3*96</f>
        <v>5184</v>
      </c>
      <c r="AP43" s="23"/>
      <c r="AQ43" s="11"/>
      <c r="AR43" s="11"/>
      <c r="AS43" s="24"/>
      <c r="BI43" s="23"/>
      <c r="BJ43" s="11"/>
      <c r="BK43" s="11"/>
      <c r="BL43" s="24"/>
      <c r="CI43" s="23"/>
      <c r="CJ43" s="11"/>
      <c r="CK43" s="11"/>
      <c r="CL43" s="24"/>
    </row>
    <row r="44" spans="2:90" x14ac:dyDescent="0.35">
      <c r="AP44" s="23"/>
      <c r="AQ44" s="11"/>
      <c r="AR44" s="11"/>
      <c r="AS44" s="24"/>
      <c r="BI44" s="23"/>
      <c r="BJ44" s="11"/>
      <c r="BK44" s="11"/>
      <c r="BL44" s="24"/>
      <c r="CI44" s="23"/>
      <c r="CJ44" s="11"/>
      <c r="CK44" s="11"/>
      <c r="CL44" s="24"/>
    </row>
    <row r="45" spans="2:90" x14ac:dyDescent="0.35">
      <c r="B45">
        <f>D41*(D42*D39+D43*D40)</f>
        <v>3178496</v>
      </c>
      <c r="AP45" s="23"/>
      <c r="AQ45" s="11"/>
      <c r="AR45" s="11"/>
      <c r="AS45" s="24"/>
      <c r="BI45" s="23"/>
      <c r="BJ45" s="11"/>
      <c r="BK45" s="11"/>
      <c r="BL45" s="24"/>
      <c r="BP45" s="114" t="s">
        <v>80</v>
      </c>
      <c r="BQ45" s="114"/>
      <c r="BR45" s="114"/>
      <c r="BS45" s="114"/>
      <c r="BT45" s="114"/>
      <c r="CI45" s="23"/>
      <c r="CJ45" s="11"/>
      <c r="CK45" s="11"/>
      <c r="CL45" s="24"/>
    </row>
    <row r="46" spans="2:90" x14ac:dyDescent="0.35">
      <c r="AP46" s="23"/>
      <c r="AQ46" s="11"/>
      <c r="AR46" s="11"/>
      <c r="AS46" s="24"/>
      <c r="BI46" s="23"/>
      <c r="BJ46" s="11"/>
      <c r="BK46" s="11"/>
      <c r="BL46" s="24"/>
      <c r="CI46" s="23"/>
      <c r="CJ46" s="11"/>
      <c r="CK46" s="11"/>
      <c r="CL46" s="24"/>
    </row>
    <row r="47" spans="2:90" ht="15" thickBot="1" x14ac:dyDescent="0.4">
      <c r="AP47" s="23"/>
      <c r="AQ47" s="11"/>
      <c r="AR47" s="11"/>
      <c r="AS47" s="24"/>
      <c r="BI47" s="25"/>
      <c r="BJ47" s="26"/>
      <c r="BK47" s="26"/>
      <c r="BL47" s="27"/>
      <c r="CI47" s="25"/>
      <c r="CJ47" s="26"/>
      <c r="CK47" s="26"/>
      <c r="CL47" s="27"/>
    </row>
    <row r="48" spans="2:90" ht="15" thickBot="1" x14ac:dyDescent="0.4">
      <c r="AE48" s="94" t="s">
        <v>81</v>
      </c>
      <c r="AF48" s="95"/>
      <c r="AG48" s="95"/>
      <c r="AH48" s="96"/>
      <c r="AI48" s="95"/>
      <c r="AJ48" s="95"/>
      <c r="AK48" s="95"/>
      <c r="AL48" s="95"/>
      <c r="AM48" s="95"/>
      <c r="AN48" s="95"/>
      <c r="AO48" s="96"/>
      <c r="AP48" s="91"/>
      <c r="AQ48" s="92"/>
      <c r="AR48" s="92"/>
      <c r="AS48" s="93"/>
      <c r="AX48" s="71" t="s">
        <v>83</v>
      </c>
      <c r="AY48" s="72"/>
      <c r="AZ48" s="72"/>
      <c r="BA48" s="72"/>
      <c r="BB48" s="72"/>
      <c r="BC48" s="72"/>
      <c r="BD48" s="72"/>
      <c r="BE48" s="72"/>
      <c r="BF48" s="72"/>
      <c r="BG48" s="72"/>
      <c r="BH48" s="73"/>
      <c r="BI48" s="82"/>
      <c r="BJ48" s="84"/>
      <c r="BK48" s="84"/>
      <c r="BL48" s="83"/>
      <c r="BX48" s="71" t="s">
        <v>85</v>
      </c>
      <c r="BY48" s="72"/>
      <c r="BZ48" s="72"/>
      <c r="CA48" s="72"/>
      <c r="CB48" s="72"/>
      <c r="CC48" s="72"/>
      <c r="CD48" s="72"/>
      <c r="CE48" s="72"/>
      <c r="CF48" s="72"/>
      <c r="CG48" s="72"/>
      <c r="CH48" s="73"/>
      <c r="CI48" s="82"/>
      <c r="CJ48" s="84"/>
      <c r="CK48" s="84"/>
      <c r="CL48" s="83"/>
    </row>
    <row r="49" spans="9:90" x14ac:dyDescent="0.35">
      <c r="AE49" s="74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89"/>
      <c r="AQ49" s="87"/>
      <c r="AR49" s="87"/>
      <c r="AS49" s="88"/>
      <c r="AX49" s="74"/>
      <c r="AY49" s="75"/>
      <c r="AZ49" s="75"/>
      <c r="BA49" s="75"/>
      <c r="BB49" s="75"/>
      <c r="BC49" s="75"/>
      <c r="BD49" s="75"/>
      <c r="BE49" s="75"/>
      <c r="BF49" s="75"/>
      <c r="BG49" s="75"/>
      <c r="BH49" s="76"/>
      <c r="BI49" s="89"/>
      <c r="BJ49" s="87"/>
      <c r="BK49" s="87"/>
      <c r="BL49" s="88"/>
      <c r="BX49" s="74"/>
      <c r="BY49" s="75"/>
      <c r="BZ49" s="75"/>
      <c r="CA49" s="75"/>
      <c r="CB49" s="75"/>
      <c r="CC49" s="75"/>
      <c r="CD49" s="75"/>
      <c r="CE49" s="75"/>
      <c r="CF49" s="75"/>
      <c r="CG49" s="75"/>
      <c r="CH49" s="76"/>
      <c r="CI49" s="89"/>
      <c r="CJ49" s="87"/>
      <c r="CK49" s="87"/>
      <c r="CL49" s="88"/>
    </row>
    <row r="50" spans="9:90" x14ac:dyDescent="0.35">
      <c r="AE50" s="74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89"/>
      <c r="AQ50" s="87"/>
      <c r="AR50" s="87"/>
      <c r="AS50" s="88"/>
      <c r="AX50" s="74"/>
      <c r="AY50" s="75"/>
      <c r="AZ50" s="75"/>
      <c r="BA50" s="75"/>
      <c r="BB50" s="75"/>
      <c r="BC50" s="75"/>
      <c r="BD50" s="75"/>
      <c r="BE50" s="75"/>
      <c r="BF50" s="75"/>
      <c r="BG50" s="75"/>
      <c r="BH50" s="76"/>
      <c r="BI50" s="89"/>
      <c r="BJ50" s="87"/>
      <c r="BK50" s="87"/>
      <c r="BL50" s="88"/>
      <c r="BX50" s="74"/>
      <c r="BY50" s="75"/>
      <c r="BZ50" s="75"/>
      <c r="CA50" s="75"/>
      <c r="CB50" s="75"/>
      <c r="CC50" s="75"/>
      <c r="CD50" s="75"/>
      <c r="CE50" s="75"/>
      <c r="CF50" s="75"/>
      <c r="CG50" s="75"/>
      <c r="CH50" s="76"/>
      <c r="CI50" s="89"/>
      <c r="CJ50" s="87"/>
      <c r="CK50" s="87"/>
      <c r="CL50" s="88"/>
    </row>
    <row r="51" spans="9:90" ht="15" thickBot="1" x14ac:dyDescent="0.4">
      <c r="AE51" s="77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85"/>
      <c r="AQ51" s="90"/>
      <c r="AR51" s="90"/>
      <c r="AS51" s="86"/>
      <c r="AX51" s="77"/>
      <c r="AY51" s="78"/>
      <c r="AZ51" s="78"/>
      <c r="BA51" s="78"/>
      <c r="BB51" s="78"/>
      <c r="BC51" s="78"/>
      <c r="BD51" s="78"/>
      <c r="BE51" s="78"/>
      <c r="BF51" s="78"/>
      <c r="BG51" s="78"/>
      <c r="BH51" s="79"/>
      <c r="BI51" s="85"/>
      <c r="BJ51" s="90"/>
      <c r="BK51" s="90"/>
      <c r="BL51" s="86"/>
      <c r="BX51" s="77"/>
      <c r="BY51" s="78"/>
      <c r="BZ51" s="78"/>
      <c r="CA51" s="78"/>
      <c r="CB51" s="78"/>
      <c r="CC51" s="78"/>
      <c r="CD51" s="78"/>
      <c r="CE51" s="78"/>
      <c r="CF51" s="78"/>
      <c r="CG51" s="78"/>
      <c r="CH51" s="79"/>
      <c r="CI51" s="85"/>
      <c r="CJ51" s="90"/>
      <c r="CK51" s="90"/>
      <c r="CL51" s="86"/>
    </row>
    <row r="56" spans="9:90" ht="19" thickBot="1" x14ac:dyDescent="0.5">
      <c r="I56" s="99" t="s">
        <v>109</v>
      </c>
    </row>
    <row r="57" spans="9:90" x14ac:dyDescent="0.35">
      <c r="AP57" s="20" t="s">
        <v>82</v>
      </c>
      <c r="AQ57" s="21"/>
      <c r="AR57" s="21"/>
      <c r="AS57" s="22"/>
      <c r="BI57" s="20" t="s">
        <v>84</v>
      </c>
      <c r="BJ57" s="21"/>
      <c r="BK57" s="21"/>
      <c r="BL57" s="22"/>
      <c r="CI57" s="20" t="s">
        <v>86</v>
      </c>
      <c r="CJ57" s="21"/>
      <c r="CK57" s="21"/>
      <c r="CL57" s="22"/>
    </row>
    <row r="58" spans="9:90" x14ac:dyDescent="0.35">
      <c r="AP58" s="23"/>
      <c r="AQ58" s="11"/>
      <c r="AR58" s="11"/>
      <c r="AS58" s="24"/>
      <c r="BI58" s="23"/>
      <c r="BJ58" s="11"/>
      <c r="BK58" s="11"/>
      <c r="BL58" s="24"/>
      <c r="CI58" s="23"/>
      <c r="CJ58" s="11"/>
      <c r="CK58" s="11"/>
      <c r="CL58" s="24"/>
    </row>
    <row r="59" spans="9:90" x14ac:dyDescent="0.35">
      <c r="AP59" s="23"/>
      <c r="AQ59" s="11"/>
      <c r="AR59" s="11"/>
      <c r="AS59" s="24"/>
      <c r="BI59" s="23"/>
      <c r="BJ59" s="11"/>
      <c r="BK59" s="11"/>
      <c r="BL59" s="24"/>
      <c r="CI59" s="23"/>
      <c r="CJ59" s="11"/>
      <c r="CK59" s="11"/>
      <c r="CL59" s="24"/>
    </row>
    <row r="60" spans="9:90" ht="15" thickBot="1" x14ac:dyDescent="0.4">
      <c r="AP60" s="25"/>
      <c r="AQ60" s="26"/>
      <c r="AR60" s="26"/>
      <c r="AS60" s="27"/>
      <c r="BI60" s="23"/>
      <c r="BJ60" s="11"/>
      <c r="BK60" s="11"/>
      <c r="BL60" s="24"/>
      <c r="CI60" s="23"/>
      <c r="CJ60" s="11"/>
      <c r="CK60" s="11"/>
      <c r="CL60" s="24"/>
    </row>
    <row r="61" spans="9:90" x14ac:dyDescent="0.35">
      <c r="AP61" s="23"/>
      <c r="AQ61" s="11"/>
      <c r="AR61" s="11"/>
      <c r="AS61" s="24"/>
      <c r="BI61" s="23"/>
      <c r="BJ61" s="11"/>
      <c r="BK61" s="11"/>
      <c r="BL61" s="24"/>
      <c r="CI61" s="23"/>
      <c r="CJ61" s="11"/>
      <c r="CK61" s="11"/>
      <c r="CL61" s="24"/>
    </row>
    <row r="62" spans="9:90" x14ac:dyDescent="0.35">
      <c r="AP62" s="23"/>
      <c r="AQ62" s="11"/>
      <c r="AR62" s="11"/>
      <c r="AS62" s="24"/>
      <c r="BI62" s="23"/>
      <c r="BJ62" s="11"/>
      <c r="BK62" s="11"/>
      <c r="BL62" s="24"/>
      <c r="CI62" s="23"/>
      <c r="CJ62" s="11"/>
      <c r="CK62" s="11"/>
      <c r="CL62" s="24"/>
    </row>
    <row r="63" spans="9:90" x14ac:dyDescent="0.35">
      <c r="AP63" s="23"/>
      <c r="AQ63" s="11"/>
      <c r="AR63" s="11"/>
      <c r="AS63" s="24"/>
      <c r="BI63" s="23"/>
      <c r="BJ63" s="11"/>
      <c r="BK63" s="11"/>
      <c r="BL63" s="24"/>
      <c r="CI63" s="23"/>
      <c r="CJ63" s="11"/>
      <c r="CK63" s="11"/>
      <c r="CL63" s="24"/>
    </row>
    <row r="64" spans="9:90" x14ac:dyDescent="0.35">
      <c r="AP64" s="23"/>
      <c r="AQ64" s="11"/>
      <c r="AR64" s="11"/>
      <c r="AS64" s="24"/>
      <c r="BI64" s="23"/>
      <c r="BJ64" s="11"/>
      <c r="BK64" s="11"/>
      <c r="BL64" s="24"/>
      <c r="BP64" s="114" t="s">
        <v>80</v>
      </c>
      <c r="BQ64" s="114"/>
      <c r="BR64" s="114"/>
      <c r="BS64" s="114"/>
      <c r="BT64" s="114"/>
      <c r="CI64" s="23"/>
      <c r="CJ64" s="11"/>
      <c r="CK64" s="11"/>
      <c r="CL64" s="24"/>
    </row>
    <row r="65" spans="31:90" x14ac:dyDescent="0.35">
      <c r="AP65" s="23"/>
      <c r="AQ65" s="11"/>
      <c r="AR65" s="11"/>
      <c r="AS65" s="24"/>
      <c r="BI65" s="23"/>
      <c r="BJ65" s="11"/>
      <c r="BK65" s="11"/>
      <c r="BL65" s="24"/>
      <c r="CI65" s="23"/>
      <c r="CJ65" s="11"/>
      <c r="CK65" s="11"/>
      <c r="CL65" s="24"/>
    </row>
    <row r="66" spans="31:90" ht="15" thickBot="1" x14ac:dyDescent="0.4">
      <c r="AP66" s="23"/>
      <c r="AQ66" s="11"/>
      <c r="AR66" s="11"/>
      <c r="AS66" s="24"/>
      <c r="BI66" s="25"/>
      <c r="BJ66" s="26"/>
      <c r="BK66" s="26"/>
      <c r="BL66" s="27"/>
      <c r="CI66" s="25"/>
      <c r="CJ66" s="26"/>
      <c r="CK66" s="26"/>
      <c r="CL66" s="27"/>
    </row>
    <row r="67" spans="31:90" ht="15" thickBot="1" x14ac:dyDescent="0.4">
      <c r="AE67" s="94" t="s">
        <v>81</v>
      </c>
      <c r="AF67" s="95"/>
      <c r="AG67" s="95"/>
      <c r="AH67" s="96"/>
      <c r="AI67" s="95"/>
      <c r="AJ67" s="95"/>
      <c r="AK67" s="95"/>
      <c r="AL67" s="95"/>
      <c r="AM67" s="95"/>
      <c r="AN67" s="95"/>
      <c r="AO67" s="96"/>
      <c r="AP67" s="91"/>
      <c r="AQ67" s="92"/>
      <c r="AR67" s="92"/>
      <c r="AS67" s="93"/>
      <c r="AX67" s="71" t="s">
        <v>83</v>
      </c>
      <c r="AY67" s="72"/>
      <c r="AZ67" s="72"/>
      <c r="BA67" s="72"/>
      <c r="BB67" s="72"/>
      <c r="BC67" s="72"/>
      <c r="BD67" s="72"/>
      <c r="BE67" s="72"/>
      <c r="BF67" s="72"/>
      <c r="BG67" s="72"/>
      <c r="BH67" s="73"/>
      <c r="BI67" s="82"/>
      <c r="BJ67" s="84"/>
      <c r="BK67" s="84"/>
      <c r="BL67" s="83"/>
      <c r="BX67" s="71" t="s">
        <v>85</v>
      </c>
      <c r="BY67" s="72"/>
      <c r="BZ67" s="72"/>
      <c r="CA67" s="72"/>
      <c r="CB67" s="72"/>
      <c r="CC67" s="72"/>
      <c r="CD67" s="72"/>
      <c r="CE67" s="72"/>
      <c r="CF67" s="72"/>
      <c r="CG67" s="72"/>
      <c r="CH67" s="73"/>
      <c r="CI67" s="82"/>
      <c r="CJ67" s="84"/>
      <c r="CK67" s="84"/>
      <c r="CL67" s="83"/>
    </row>
    <row r="68" spans="31:90" x14ac:dyDescent="0.35">
      <c r="AE68" s="74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89"/>
      <c r="AQ68" s="87"/>
      <c r="AR68" s="87"/>
      <c r="AS68" s="88"/>
      <c r="AX68" s="74"/>
      <c r="AY68" s="75"/>
      <c r="AZ68" s="75"/>
      <c r="BA68" s="75"/>
      <c r="BB68" s="75"/>
      <c r="BC68" s="75"/>
      <c r="BD68" s="75"/>
      <c r="BE68" s="75"/>
      <c r="BF68" s="75"/>
      <c r="BG68" s="75"/>
      <c r="BH68" s="76"/>
      <c r="BI68" s="89"/>
      <c r="BJ68" s="87"/>
      <c r="BK68" s="87"/>
      <c r="BL68" s="88"/>
      <c r="BX68" s="74"/>
      <c r="BY68" s="75"/>
      <c r="BZ68" s="75"/>
      <c r="CA68" s="75"/>
      <c r="CB68" s="75"/>
      <c r="CC68" s="75"/>
      <c r="CD68" s="75"/>
      <c r="CE68" s="75"/>
      <c r="CF68" s="75"/>
      <c r="CG68" s="75"/>
      <c r="CH68" s="76"/>
      <c r="CI68" s="89"/>
      <c r="CJ68" s="87"/>
      <c r="CK68" s="87"/>
      <c r="CL68" s="88"/>
    </row>
    <row r="69" spans="31:90" x14ac:dyDescent="0.35">
      <c r="AE69" s="74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89"/>
      <c r="AQ69" s="87"/>
      <c r="AR69" s="87"/>
      <c r="AS69" s="88"/>
      <c r="AX69" s="74"/>
      <c r="AY69" s="75"/>
      <c r="AZ69" s="75"/>
      <c r="BA69" s="75"/>
      <c r="BB69" s="75"/>
      <c r="BC69" s="75"/>
      <c r="BD69" s="75"/>
      <c r="BE69" s="75"/>
      <c r="BF69" s="75"/>
      <c r="BG69" s="75"/>
      <c r="BH69" s="76"/>
      <c r="BI69" s="89"/>
      <c r="BJ69" s="87"/>
      <c r="BK69" s="87"/>
      <c r="BL69" s="88"/>
      <c r="BX69" s="74"/>
      <c r="BY69" s="75"/>
      <c r="BZ69" s="75"/>
      <c r="CA69" s="75"/>
      <c r="CB69" s="75"/>
      <c r="CC69" s="75"/>
      <c r="CD69" s="75"/>
      <c r="CE69" s="75"/>
      <c r="CF69" s="75"/>
      <c r="CG69" s="75"/>
      <c r="CH69" s="76"/>
      <c r="CI69" s="89"/>
      <c r="CJ69" s="87"/>
      <c r="CK69" s="87"/>
      <c r="CL69" s="88"/>
    </row>
    <row r="70" spans="31:90" ht="15" thickBot="1" x14ac:dyDescent="0.4">
      <c r="AE70" s="77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85"/>
      <c r="AQ70" s="90"/>
      <c r="AR70" s="90"/>
      <c r="AS70" s="86"/>
      <c r="AX70" s="77"/>
      <c r="AY70" s="78"/>
      <c r="AZ70" s="78"/>
      <c r="BA70" s="78"/>
      <c r="BB70" s="78"/>
      <c r="BC70" s="78"/>
      <c r="BD70" s="78"/>
      <c r="BE70" s="78"/>
      <c r="BF70" s="78"/>
      <c r="BG70" s="78"/>
      <c r="BH70" s="79"/>
      <c r="BI70" s="85"/>
      <c r="BJ70" s="90"/>
      <c r="BK70" s="90"/>
      <c r="BL70" s="86"/>
      <c r="BX70" s="77"/>
      <c r="BY70" s="78"/>
      <c r="BZ70" s="78"/>
      <c r="CA70" s="78"/>
      <c r="CB70" s="78"/>
      <c r="CC70" s="78"/>
      <c r="CD70" s="78"/>
      <c r="CE70" s="78"/>
      <c r="CF70" s="78"/>
      <c r="CG70" s="78"/>
      <c r="CH70" s="79"/>
      <c r="CI70" s="85"/>
      <c r="CJ70" s="90"/>
      <c r="CK70" s="90"/>
      <c r="CL70" s="86"/>
    </row>
    <row r="84" spans="7:90" ht="21" x14ac:dyDescent="0.5">
      <c r="G84" s="80" t="s">
        <v>87</v>
      </c>
    </row>
    <row r="94" spans="7:90" ht="15" thickBot="1" x14ac:dyDescent="0.4"/>
    <row r="95" spans="7:90" x14ac:dyDescent="0.35">
      <c r="AI95" s="46" t="s">
        <v>88</v>
      </c>
      <c r="AJ95" s="47"/>
      <c r="AK95" s="47"/>
      <c r="AL95" s="47"/>
      <c r="AM95" s="47"/>
      <c r="AN95" s="47"/>
      <c r="AO95" s="47"/>
      <c r="AP95" s="47"/>
      <c r="AQ95" s="47"/>
      <c r="AR95" s="47"/>
      <c r="AS95" s="48"/>
      <c r="BB95" s="46" t="s">
        <v>89</v>
      </c>
      <c r="BC95" s="47"/>
      <c r="BD95" s="47"/>
      <c r="BE95" s="47"/>
      <c r="BF95" s="47"/>
      <c r="BG95" s="47"/>
      <c r="BH95" s="47"/>
      <c r="BI95" s="47"/>
      <c r="BJ95" s="47"/>
      <c r="BK95" s="47"/>
      <c r="BL95" s="48"/>
      <c r="CB95" s="46" t="s">
        <v>90</v>
      </c>
      <c r="CC95" s="47"/>
      <c r="CD95" s="47"/>
      <c r="CE95" s="47"/>
      <c r="CF95" s="47"/>
      <c r="CG95" s="47"/>
      <c r="CH95" s="47"/>
      <c r="CI95" s="47"/>
      <c r="CJ95" s="47"/>
      <c r="CK95" s="47"/>
      <c r="CL95" s="48"/>
    </row>
    <row r="96" spans="7:90" x14ac:dyDescent="0.35">
      <c r="AI96" s="49"/>
      <c r="AJ96" s="50"/>
      <c r="AK96" s="50"/>
      <c r="AL96" s="50"/>
      <c r="AM96" s="50"/>
      <c r="AN96" s="50"/>
      <c r="AO96" s="50"/>
      <c r="AP96" s="50"/>
      <c r="AQ96" s="50"/>
      <c r="AR96" s="50"/>
      <c r="AS96" s="51"/>
      <c r="BB96" s="49"/>
      <c r="BC96" s="50"/>
      <c r="BD96" s="50"/>
      <c r="BE96" s="50"/>
      <c r="BF96" s="50"/>
      <c r="BG96" s="50"/>
      <c r="BH96" s="50"/>
      <c r="BI96" s="50"/>
      <c r="BJ96" s="50"/>
      <c r="BK96" s="50"/>
      <c r="BL96" s="51"/>
      <c r="CB96" s="49"/>
      <c r="CC96" s="50"/>
      <c r="CD96" s="50"/>
      <c r="CE96" s="50"/>
      <c r="CF96" s="50"/>
      <c r="CG96" s="50"/>
      <c r="CH96" s="50"/>
      <c r="CI96" s="50"/>
      <c r="CJ96" s="50"/>
      <c r="CK96" s="50"/>
      <c r="CL96" s="51"/>
    </row>
    <row r="97" spans="26:90" x14ac:dyDescent="0.35">
      <c r="AI97" s="49"/>
      <c r="AJ97" s="50"/>
      <c r="AK97" s="50"/>
      <c r="AL97" s="50"/>
      <c r="AM97" s="50"/>
      <c r="AN97" s="50"/>
      <c r="AO97" s="50"/>
      <c r="AP97" s="50"/>
      <c r="AQ97" s="50"/>
      <c r="AR97" s="50"/>
      <c r="AS97" s="51"/>
      <c r="BB97" s="49"/>
      <c r="BC97" s="50"/>
      <c r="BD97" s="50"/>
      <c r="BE97" s="50"/>
      <c r="BF97" s="50"/>
      <c r="BG97" s="50"/>
      <c r="BH97" s="50"/>
      <c r="BI97" s="50"/>
      <c r="BJ97" s="50"/>
      <c r="BK97" s="50"/>
      <c r="BL97" s="51"/>
      <c r="CB97" s="49"/>
      <c r="CC97" s="50"/>
      <c r="CD97" s="50"/>
      <c r="CE97" s="50"/>
      <c r="CF97" s="50"/>
      <c r="CG97" s="50"/>
      <c r="CH97" s="50"/>
      <c r="CI97" s="50"/>
      <c r="CJ97" s="50"/>
      <c r="CK97" s="50"/>
      <c r="CL97" s="51"/>
    </row>
    <row r="98" spans="26:90" ht="15" thickBot="1" x14ac:dyDescent="0.4">
      <c r="AI98" s="52"/>
      <c r="AJ98" s="53"/>
      <c r="AK98" s="53"/>
      <c r="AL98" s="53"/>
      <c r="AM98" s="53"/>
      <c r="AN98" s="53"/>
      <c r="AO98" s="53"/>
      <c r="AP98" s="53"/>
      <c r="AQ98" s="53"/>
      <c r="AR98" s="53"/>
      <c r="AS98" s="54"/>
      <c r="BB98" s="52"/>
      <c r="BC98" s="53"/>
      <c r="BD98" s="53"/>
      <c r="BE98" s="53"/>
      <c r="BF98" s="53"/>
      <c r="BG98" s="53"/>
      <c r="BH98" s="53"/>
      <c r="BI98" s="53"/>
      <c r="BJ98" s="53"/>
      <c r="BK98" s="53"/>
      <c r="BL98" s="54"/>
      <c r="CB98" s="52"/>
      <c r="CC98" s="53"/>
      <c r="CD98" s="53"/>
      <c r="CE98" s="53"/>
      <c r="CF98" s="53"/>
      <c r="CG98" s="53"/>
      <c r="CH98" s="53"/>
      <c r="CI98" s="53"/>
      <c r="CJ98" s="53"/>
      <c r="CK98" s="53"/>
      <c r="CL98" s="54"/>
    </row>
    <row r="99" spans="26:90" x14ac:dyDescent="0.35">
      <c r="Z99" t="s">
        <v>108</v>
      </c>
      <c r="AE99" s="82"/>
      <c r="AF99" s="84"/>
      <c r="AG99" s="84"/>
      <c r="AH99" s="83"/>
      <c r="AI99" s="12"/>
      <c r="AJ99" s="13"/>
      <c r="AK99" s="13"/>
      <c r="AL99" s="13"/>
      <c r="AM99" s="13"/>
      <c r="AN99" s="13"/>
      <c r="AO99" s="13"/>
      <c r="AP99" s="13"/>
      <c r="AQ99" s="13"/>
      <c r="AR99" s="13"/>
      <c r="AS99" s="14"/>
      <c r="AX99" s="82"/>
      <c r="AY99" s="84"/>
      <c r="AZ99" s="84"/>
      <c r="BA99" s="83"/>
      <c r="BB99" s="12"/>
      <c r="BC99" s="13"/>
      <c r="BD99" s="13"/>
      <c r="BE99" s="13"/>
      <c r="BF99" s="13"/>
      <c r="BG99" s="13"/>
      <c r="BH99" s="13"/>
      <c r="BI99" s="13"/>
      <c r="BJ99" s="13"/>
      <c r="BK99" s="13"/>
      <c r="BL99" s="14"/>
      <c r="BP99" s="114" t="s">
        <v>80</v>
      </c>
      <c r="BQ99" s="114"/>
      <c r="BR99" s="114"/>
      <c r="BS99" s="114"/>
      <c r="BT99" s="114"/>
      <c r="BX99" s="82"/>
      <c r="BY99" s="84"/>
      <c r="BZ99" s="84"/>
      <c r="CA99" s="83"/>
      <c r="CB99" s="12"/>
      <c r="CC99" s="13"/>
      <c r="CD99" s="13"/>
      <c r="CE99" s="13"/>
      <c r="CF99" s="13"/>
      <c r="CG99" s="13"/>
      <c r="CH99" s="13"/>
      <c r="CI99" s="13"/>
      <c r="CJ99" s="13"/>
      <c r="CK99" s="13"/>
      <c r="CL99" s="14"/>
    </row>
    <row r="100" spans="26:90" x14ac:dyDescent="0.35">
      <c r="AE100" s="89"/>
      <c r="AF100" s="87"/>
      <c r="AG100" s="87"/>
      <c r="AH100" s="88"/>
      <c r="AI100" s="15"/>
      <c r="AJ100" s="10"/>
      <c r="AK100" s="10"/>
      <c r="AL100" s="10"/>
      <c r="AM100" s="10"/>
      <c r="AN100" s="10"/>
      <c r="AO100" s="10"/>
      <c r="AP100" s="10"/>
      <c r="AQ100" s="10"/>
      <c r="AR100" s="10"/>
      <c r="AS100" s="16"/>
      <c r="AX100" s="89"/>
      <c r="AY100" s="87"/>
      <c r="AZ100" s="87"/>
      <c r="BA100" s="88"/>
      <c r="BB100" s="15"/>
      <c r="BC100" s="10"/>
      <c r="BD100" s="10"/>
      <c r="BE100" s="10"/>
      <c r="BF100" s="10"/>
      <c r="BG100" s="10"/>
      <c r="BH100" s="10"/>
      <c r="BI100" s="10"/>
      <c r="BJ100" s="10"/>
      <c r="BK100" s="10"/>
      <c r="BL100" s="16"/>
      <c r="BX100" s="89"/>
      <c r="BY100" s="87"/>
      <c r="BZ100" s="87"/>
      <c r="CA100" s="88"/>
      <c r="CB100" s="15"/>
      <c r="CC100" s="10"/>
      <c r="CD100" s="10"/>
      <c r="CE100" s="10"/>
      <c r="CF100" s="10"/>
      <c r="CG100" s="10"/>
      <c r="CH100" s="10"/>
      <c r="CI100" s="10"/>
      <c r="CJ100" s="10"/>
      <c r="CK100" s="10"/>
      <c r="CL100" s="16"/>
    </row>
    <row r="101" spans="26:90" x14ac:dyDescent="0.35">
      <c r="AE101" s="89"/>
      <c r="AF101" s="87"/>
      <c r="AG101" s="87"/>
      <c r="AH101" s="88"/>
      <c r="AI101" s="15"/>
      <c r="AJ101" s="10"/>
      <c r="AK101" s="10"/>
      <c r="AL101" s="10"/>
      <c r="AM101" s="10"/>
      <c r="AN101" s="10"/>
      <c r="AO101" s="10"/>
      <c r="AP101" s="10"/>
      <c r="AQ101" s="10"/>
      <c r="AR101" s="10"/>
      <c r="AS101" s="16"/>
      <c r="AX101" s="89"/>
      <c r="AY101" s="87"/>
      <c r="AZ101" s="87"/>
      <c r="BA101" s="88"/>
      <c r="BB101" s="15"/>
      <c r="BC101" s="10"/>
      <c r="BD101" s="10"/>
      <c r="BE101" s="10"/>
      <c r="BF101" s="10"/>
      <c r="BG101" s="10"/>
      <c r="BH101" s="10"/>
      <c r="BI101" s="10"/>
      <c r="BJ101" s="10"/>
      <c r="BK101" s="10"/>
      <c r="BL101" s="16"/>
      <c r="BX101" s="89"/>
      <c r="BY101" s="87"/>
      <c r="BZ101" s="87"/>
      <c r="CA101" s="88"/>
      <c r="CB101" s="15"/>
      <c r="CC101" s="10"/>
      <c r="CD101" s="10"/>
      <c r="CE101" s="10"/>
      <c r="CF101" s="10"/>
      <c r="CG101" s="10"/>
      <c r="CH101" s="10"/>
      <c r="CI101" s="10"/>
      <c r="CJ101" s="10"/>
      <c r="CK101" s="10"/>
      <c r="CL101" s="16"/>
    </row>
    <row r="102" spans="26:90" ht="15" thickBot="1" x14ac:dyDescent="0.4">
      <c r="AE102" s="85"/>
      <c r="AF102" s="90"/>
      <c r="AG102" s="90"/>
      <c r="AH102" s="86"/>
      <c r="AI102" s="17"/>
      <c r="AJ102" s="18"/>
      <c r="AK102" s="18"/>
      <c r="AL102" s="18"/>
      <c r="AM102" s="18"/>
      <c r="AN102" s="18"/>
      <c r="AO102" s="18"/>
      <c r="AP102" s="18"/>
      <c r="AQ102" s="18"/>
      <c r="AR102" s="18"/>
      <c r="AS102" s="19"/>
      <c r="AX102" s="85"/>
      <c r="AY102" s="90"/>
      <c r="AZ102" s="90"/>
      <c r="BA102" s="86"/>
      <c r="BB102" s="17"/>
      <c r="BC102" s="18"/>
      <c r="BD102" s="18"/>
      <c r="BE102" s="18"/>
      <c r="BF102" s="18"/>
      <c r="BG102" s="18"/>
      <c r="BH102" s="18"/>
      <c r="BI102" s="18"/>
      <c r="BJ102" s="18"/>
      <c r="BK102" s="18"/>
      <c r="BL102" s="19"/>
      <c r="BX102" s="85"/>
      <c r="BY102" s="90"/>
      <c r="BZ102" s="90"/>
      <c r="CA102" s="86"/>
      <c r="CB102" s="17"/>
      <c r="CC102" s="18"/>
      <c r="CD102" s="18"/>
      <c r="CE102" s="18"/>
      <c r="CF102" s="18"/>
      <c r="CG102" s="18"/>
      <c r="CH102" s="18"/>
      <c r="CI102" s="18"/>
      <c r="CJ102" s="18"/>
      <c r="CK102" s="18"/>
      <c r="CL102" s="19"/>
    </row>
    <row r="103" spans="26:90" x14ac:dyDescent="0.35">
      <c r="Z103" t="s">
        <v>109</v>
      </c>
      <c r="AE103" s="82"/>
      <c r="AF103" s="84"/>
      <c r="AG103" s="84"/>
      <c r="AH103" s="83"/>
      <c r="AI103" s="12"/>
      <c r="AJ103" s="13"/>
      <c r="AK103" s="13"/>
      <c r="AL103" s="13"/>
      <c r="AM103" s="13"/>
      <c r="AN103" s="13"/>
      <c r="AO103" s="13"/>
      <c r="AP103" s="13"/>
      <c r="AQ103" s="13"/>
      <c r="AR103" s="13"/>
      <c r="AS103" s="14"/>
      <c r="AX103" s="82"/>
      <c r="AY103" s="84"/>
      <c r="AZ103" s="84"/>
      <c r="BA103" s="83"/>
      <c r="BB103" s="12"/>
      <c r="BC103" s="13"/>
      <c r="BD103" s="13"/>
      <c r="BE103" s="13"/>
      <c r="BF103" s="13"/>
      <c r="BG103" s="13"/>
      <c r="BH103" s="13"/>
      <c r="BI103" s="13"/>
      <c r="BJ103" s="13"/>
      <c r="BK103" s="13"/>
      <c r="BL103" s="14"/>
      <c r="BX103" s="82"/>
      <c r="BY103" s="84"/>
      <c r="BZ103" s="84"/>
      <c r="CA103" s="83"/>
      <c r="CB103" s="12"/>
      <c r="CC103" s="13"/>
      <c r="CD103" s="13"/>
      <c r="CE103" s="13"/>
      <c r="CF103" s="13"/>
      <c r="CG103" s="13"/>
      <c r="CH103" s="13"/>
      <c r="CI103" s="13"/>
      <c r="CJ103" s="13"/>
      <c r="CK103" s="13"/>
      <c r="CL103" s="14"/>
    </row>
    <row r="104" spans="26:90" x14ac:dyDescent="0.35">
      <c r="AE104" s="89"/>
      <c r="AF104" s="87"/>
      <c r="AG104" s="87"/>
      <c r="AH104" s="88"/>
      <c r="AI104" s="15"/>
      <c r="AJ104" s="10"/>
      <c r="AK104" s="10"/>
      <c r="AL104" s="10"/>
      <c r="AM104" s="10"/>
      <c r="AN104" s="10"/>
      <c r="AO104" s="10"/>
      <c r="AP104" s="10"/>
      <c r="AQ104" s="10"/>
      <c r="AR104" s="10"/>
      <c r="AS104" s="16"/>
      <c r="AX104" s="89"/>
      <c r="AY104" s="87"/>
      <c r="AZ104" s="87"/>
      <c r="BA104" s="88"/>
      <c r="BB104" s="15"/>
      <c r="BC104" s="10"/>
      <c r="BD104" s="10"/>
      <c r="BE104" s="10"/>
      <c r="BF104" s="10"/>
      <c r="BG104" s="10"/>
      <c r="BH104" s="10"/>
      <c r="BI104" s="10"/>
      <c r="BJ104" s="10"/>
      <c r="BK104" s="10"/>
      <c r="BL104" s="16"/>
      <c r="BX104" s="89"/>
      <c r="BY104" s="87"/>
      <c r="BZ104" s="87"/>
      <c r="CA104" s="88"/>
      <c r="CB104" s="15"/>
      <c r="CC104" s="10"/>
      <c r="CD104" s="10"/>
      <c r="CE104" s="10"/>
      <c r="CF104" s="10"/>
      <c r="CG104" s="10"/>
      <c r="CH104" s="10"/>
      <c r="CI104" s="10"/>
      <c r="CJ104" s="10"/>
      <c r="CK104" s="10"/>
      <c r="CL104" s="16"/>
    </row>
    <row r="105" spans="26:90" x14ac:dyDescent="0.35">
      <c r="AE105" s="89"/>
      <c r="AF105" s="87"/>
      <c r="AG105" s="87"/>
      <c r="AH105" s="88"/>
      <c r="AI105" s="15"/>
      <c r="AJ105" s="10"/>
      <c r="AK105" s="10"/>
      <c r="AL105" s="10"/>
      <c r="AM105" s="10"/>
      <c r="AN105" s="10"/>
      <c r="AO105" s="10"/>
      <c r="AP105" s="10"/>
      <c r="AQ105" s="10"/>
      <c r="AR105" s="10"/>
      <c r="AS105" s="16"/>
      <c r="AX105" s="89"/>
      <c r="AY105" s="87"/>
      <c r="AZ105" s="87"/>
      <c r="BA105" s="88"/>
      <c r="BB105" s="15"/>
      <c r="BC105" s="10"/>
      <c r="BD105" s="10"/>
      <c r="BE105" s="10"/>
      <c r="BF105" s="10"/>
      <c r="BG105" s="10"/>
      <c r="BH105" s="10"/>
      <c r="BI105" s="10"/>
      <c r="BJ105" s="10"/>
      <c r="BK105" s="10"/>
      <c r="BL105" s="16"/>
      <c r="BX105" s="89"/>
      <c r="BY105" s="87"/>
      <c r="BZ105" s="87"/>
      <c r="CA105" s="88"/>
      <c r="CB105" s="15"/>
      <c r="CC105" s="10"/>
      <c r="CD105" s="10"/>
      <c r="CE105" s="10"/>
      <c r="CF105" s="10"/>
      <c r="CG105" s="10"/>
      <c r="CH105" s="10"/>
      <c r="CI105" s="10"/>
      <c r="CJ105" s="10"/>
      <c r="CK105" s="10"/>
      <c r="CL105" s="16"/>
    </row>
    <row r="106" spans="26:90" ht="15" thickBot="1" x14ac:dyDescent="0.4">
      <c r="AE106" s="85"/>
      <c r="AF106" s="90"/>
      <c r="AG106" s="90"/>
      <c r="AH106" s="86"/>
      <c r="AI106" s="17"/>
      <c r="AJ106" s="18"/>
      <c r="AK106" s="18"/>
      <c r="AL106" s="18"/>
      <c r="AM106" s="18"/>
      <c r="AN106" s="18"/>
      <c r="AO106" s="18"/>
      <c r="AP106" s="18"/>
      <c r="AQ106" s="18"/>
      <c r="AR106" s="18"/>
      <c r="AS106" s="19"/>
      <c r="AX106" s="85"/>
      <c r="AY106" s="90"/>
      <c r="AZ106" s="90"/>
      <c r="BA106" s="86"/>
      <c r="BB106" s="17"/>
      <c r="BC106" s="18"/>
      <c r="BD106" s="18"/>
      <c r="BE106" s="18"/>
      <c r="BF106" s="18"/>
      <c r="BG106" s="18"/>
      <c r="BH106" s="18"/>
      <c r="BI106" s="18"/>
      <c r="BJ106" s="18"/>
      <c r="BK106" s="18"/>
      <c r="BL106" s="19"/>
      <c r="BX106" s="85"/>
      <c r="BY106" s="90"/>
      <c r="BZ106" s="90"/>
      <c r="CA106" s="86"/>
      <c r="CB106" s="17"/>
      <c r="CC106" s="18"/>
      <c r="CD106" s="18"/>
      <c r="CE106" s="18"/>
      <c r="CF106" s="18"/>
      <c r="CG106" s="18"/>
      <c r="CH106" s="18"/>
      <c r="CI106" s="18"/>
      <c r="CJ106" s="18"/>
      <c r="CK106" s="18"/>
      <c r="CL106" s="19"/>
    </row>
    <row r="109" spans="26:90" ht="15" thickBot="1" x14ac:dyDescent="0.4"/>
    <row r="110" spans="26:90" x14ac:dyDescent="0.35">
      <c r="Z110" t="s">
        <v>110</v>
      </c>
      <c r="AE110" s="82"/>
      <c r="AF110" s="84"/>
      <c r="AG110" s="84"/>
      <c r="AH110" s="83"/>
      <c r="AI110" s="12"/>
      <c r="AJ110" s="13"/>
      <c r="AK110" s="13"/>
      <c r="AL110" s="13"/>
      <c r="AM110" s="13"/>
      <c r="AN110" s="13"/>
      <c r="AO110" s="13"/>
      <c r="AP110" s="13"/>
      <c r="AQ110" s="13"/>
      <c r="AR110" s="13"/>
      <c r="AS110" s="14"/>
      <c r="AX110" s="82"/>
      <c r="AY110" s="84"/>
      <c r="AZ110" s="84"/>
      <c r="BA110" s="83"/>
      <c r="BB110" s="12"/>
      <c r="BC110" s="13"/>
      <c r="BD110" s="13"/>
      <c r="BE110" s="13"/>
      <c r="BF110" s="13"/>
      <c r="BG110" s="13"/>
      <c r="BH110" s="13"/>
      <c r="BI110" s="13"/>
      <c r="BJ110" s="13"/>
      <c r="BK110" s="13"/>
      <c r="BL110" s="14"/>
      <c r="BX110" s="82"/>
      <c r="BY110" s="84"/>
      <c r="BZ110" s="84"/>
      <c r="CA110" s="83"/>
      <c r="CB110" s="12"/>
      <c r="CC110" s="13"/>
      <c r="CD110" s="13"/>
      <c r="CE110" s="13"/>
      <c r="CF110" s="13"/>
      <c r="CG110" s="13"/>
      <c r="CH110" s="13"/>
      <c r="CI110" s="13"/>
      <c r="CJ110" s="13"/>
      <c r="CK110" s="13"/>
      <c r="CL110" s="14"/>
    </row>
    <row r="111" spans="26:90" x14ac:dyDescent="0.35">
      <c r="AE111" s="89"/>
      <c r="AF111" s="87"/>
      <c r="AG111" s="87"/>
      <c r="AH111" s="88"/>
      <c r="AI111" s="15"/>
      <c r="AJ111" s="10"/>
      <c r="AK111" s="10"/>
      <c r="AL111" s="10"/>
      <c r="AM111" s="10"/>
      <c r="AN111" s="10"/>
      <c r="AO111" s="10"/>
      <c r="AP111" s="10"/>
      <c r="AQ111" s="10"/>
      <c r="AR111" s="10"/>
      <c r="AS111" s="16"/>
      <c r="AX111" s="89"/>
      <c r="AY111" s="87"/>
      <c r="AZ111" s="87"/>
      <c r="BA111" s="88"/>
      <c r="BB111" s="15"/>
      <c r="BC111" s="10"/>
      <c r="BD111" s="10"/>
      <c r="BE111" s="10"/>
      <c r="BF111" s="10"/>
      <c r="BG111" s="10"/>
      <c r="BH111" s="10"/>
      <c r="BI111" s="10"/>
      <c r="BJ111" s="10"/>
      <c r="BK111" s="10"/>
      <c r="BL111" s="16"/>
      <c r="BX111" s="89"/>
      <c r="BY111" s="87"/>
      <c r="BZ111" s="87"/>
      <c r="CA111" s="88"/>
      <c r="CB111" s="15"/>
      <c r="CC111" s="10"/>
      <c r="CD111" s="10"/>
      <c r="CE111" s="10"/>
      <c r="CF111" s="10"/>
      <c r="CG111" s="10"/>
      <c r="CH111" s="10"/>
      <c r="CI111" s="10"/>
      <c r="CJ111" s="10"/>
      <c r="CK111" s="10"/>
      <c r="CL111" s="16"/>
    </row>
    <row r="112" spans="26:90" x14ac:dyDescent="0.35">
      <c r="AE112" s="89"/>
      <c r="AF112" s="87"/>
      <c r="AG112" s="87"/>
      <c r="AH112" s="88"/>
      <c r="AI112" s="15"/>
      <c r="AJ112" s="10"/>
      <c r="AK112" s="10"/>
      <c r="AL112" s="10"/>
      <c r="AM112" s="10"/>
      <c r="AN112" s="10"/>
      <c r="AO112" s="10"/>
      <c r="AP112" s="10"/>
      <c r="AQ112" s="10"/>
      <c r="AR112" s="10"/>
      <c r="AS112" s="16"/>
      <c r="AX112" s="89"/>
      <c r="AY112" s="87"/>
      <c r="AZ112" s="87"/>
      <c r="BA112" s="88"/>
      <c r="BB112" s="15"/>
      <c r="BC112" s="10"/>
      <c r="BD112" s="10"/>
      <c r="BE112" s="10"/>
      <c r="BF112" s="10"/>
      <c r="BG112" s="10"/>
      <c r="BH112" s="10"/>
      <c r="BI112" s="10"/>
      <c r="BJ112" s="10"/>
      <c r="BK112" s="10"/>
      <c r="BL112" s="16"/>
      <c r="BX112" s="89"/>
      <c r="BY112" s="87"/>
      <c r="BZ112" s="87"/>
      <c r="CA112" s="88"/>
      <c r="CB112" s="15"/>
      <c r="CC112" s="10"/>
      <c r="CD112" s="10"/>
      <c r="CE112" s="10"/>
      <c r="CF112" s="10"/>
      <c r="CG112" s="10"/>
      <c r="CH112" s="10"/>
      <c r="CI112" s="10"/>
      <c r="CJ112" s="10"/>
      <c r="CK112" s="10"/>
      <c r="CL112" s="16"/>
    </row>
    <row r="113" spans="31:90" ht="15" thickBot="1" x14ac:dyDescent="0.4">
      <c r="AE113" s="85"/>
      <c r="AF113" s="90"/>
      <c r="AG113" s="90"/>
      <c r="AH113" s="86"/>
      <c r="AI113" s="17"/>
      <c r="AJ113" s="18"/>
      <c r="AK113" s="18"/>
      <c r="AL113" s="18"/>
      <c r="AM113" s="18"/>
      <c r="AN113" s="18"/>
      <c r="AO113" s="18"/>
      <c r="AP113" s="18"/>
      <c r="AQ113" s="18"/>
      <c r="AR113" s="18"/>
      <c r="AS113" s="19"/>
      <c r="AX113" s="85"/>
      <c r="AY113" s="90"/>
      <c r="AZ113" s="90"/>
      <c r="BA113" s="86"/>
      <c r="BB113" s="17"/>
      <c r="BC113" s="18"/>
      <c r="BD113" s="18"/>
      <c r="BE113" s="18"/>
      <c r="BF113" s="18"/>
      <c r="BG113" s="18"/>
      <c r="BH113" s="18"/>
      <c r="BI113" s="18"/>
      <c r="BJ113" s="18"/>
      <c r="BK113" s="18"/>
      <c r="BL113" s="19"/>
      <c r="BX113" s="85"/>
      <c r="BY113" s="90"/>
      <c r="BZ113" s="90"/>
      <c r="CA113" s="86"/>
      <c r="CB113" s="17"/>
      <c r="CC113" s="18"/>
      <c r="CD113" s="18"/>
      <c r="CE113" s="18"/>
      <c r="CF113" s="18"/>
      <c r="CG113" s="18"/>
      <c r="CH113" s="18"/>
      <c r="CI113" s="18"/>
      <c r="CJ113" s="18"/>
      <c r="CK113" s="18"/>
      <c r="CL113" s="19"/>
    </row>
  </sheetData>
  <mergeCells count="7">
    <mergeCell ref="DA15:DC15"/>
    <mergeCell ref="BP45:BT45"/>
    <mergeCell ref="BP99:BT99"/>
    <mergeCell ref="R27:T27"/>
    <mergeCell ref="BP64:BT64"/>
    <mergeCell ref="AX15:BA15"/>
    <mergeCell ref="BZ15:C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Parameters</vt:lpstr>
      <vt:lpstr>Math</vt:lpstr>
      <vt:lpstr>Memory</vt:lpstr>
      <vt:lpstr>Area</vt:lpstr>
      <vt:lpstr>Area reports</vt:lpstr>
      <vt:lpstr>Charts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Blayberg</dc:creator>
  <cp:lastModifiedBy>Ido Blayberg</cp:lastModifiedBy>
  <dcterms:created xsi:type="dcterms:W3CDTF">2023-08-10T07:10:30Z</dcterms:created>
  <dcterms:modified xsi:type="dcterms:W3CDTF">2024-01-14T13:40:23Z</dcterms:modified>
</cp:coreProperties>
</file>