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opics\WISEr\Repository GIT\doc\"/>
    </mc:Choice>
  </mc:AlternateContent>
  <bookViews>
    <workbookView xWindow="0" yWindow="0" windowWidth="19368" windowHeight="10632" activeTab="3"/>
  </bookViews>
  <sheets>
    <sheet name="Go" sheetId="1" r:id="rId1"/>
    <sheet name="Dati" sheetId="2" r:id="rId2"/>
    <sheet name="Distances" sheetId="3" r:id="rId3"/>
    <sheet name="More Distances" sheetId="5" r:id="rId4"/>
    <sheet name="Sheet1" sheetId="4" r:id="rId5"/>
  </sheets>
  <definedNames>
    <definedName name="Dpi.f1">Dati!$B$18</definedName>
    <definedName name="Dpi.f1V">Dati!$B$18</definedName>
    <definedName name="Dpi.f2H">Dati!$B$20</definedName>
    <definedName name="Dpi.f2V">Dati!$B$21</definedName>
    <definedName name="Fel1Factor">Dati!$B$2</definedName>
    <definedName name="Fel2Factor">Dati!$B$3</definedName>
    <definedName name="FelSource">Go!$B$10</definedName>
    <definedName name="Kb.AngleIn">Dati!$B$13</definedName>
    <definedName name="Kb.CrossSection">Dati!$B$14</definedName>
    <definedName name="Kb.Size">Dati!$B$14</definedName>
    <definedName name="Lambda">Go!$B$12</definedName>
    <definedName name="Lambda_nm">Go!$B$11</definedName>
    <definedName name="ThetaI">Go!$B$13</definedName>
    <definedName name="Tmx.f1">Dati!$B$7</definedName>
    <definedName name="Tmx.f2">Dati!$B$8</definedName>
    <definedName name="z">Go!$B$21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" i="5" l="1"/>
  <c r="L9" i="5"/>
  <c r="J9" i="5"/>
  <c r="J4" i="5"/>
  <c r="E9" i="4"/>
  <c r="E8" i="4"/>
  <c r="E20" i="2"/>
  <c r="E18" i="2"/>
  <c r="E7" i="4"/>
  <c r="E6" i="4"/>
  <c r="E4" i="4"/>
  <c r="E15" i="3"/>
  <c r="E7" i="3"/>
  <c r="E14" i="3"/>
  <c r="E4" i="3"/>
  <c r="J6" i="3"/>
  <c r="J7" i="3"/>
  <c r="J8" i="3"/>
  <c r="J9" i="3"/>
  <c r="J10" i="3"/>
  <c r="J11" i="3"/>
  <c r="J12" i="3"/>
  <c r="J13" i="3"/>
  <c r="J14" i="3"/>
  <c r="J15" i="3"/>
  <c r="J5" i="3"/>
  <c r="C12" i="3"/>
  <c r="I12" i="3"/>
  <c r="B13" i="1"/>
  <c r="D42" i="1"/>
  <c r="F29" i="1"/>
  <c r="B12" i="1"/>
  <c r="B13" i="2"/>
  <c r="B14" i="2"/>
  <c r="B22" i="1"/>
  <c r="B23" i="1"/>
  <c r="B32" i="1"/>
  <c r="B14" i="1"/>
  <c r="B16" i="1"/>
  <c r="B17" i="1"/>
  <c r="B33" i="1"/>
  <c r="B34" i="1"/>
  <c r="B35" i="1"/>
  <c r="B15" i="1"/>
  <c r="F30" i="1"/>
</calcChain>
</file>

<file path=xl/sharedStrings.xml><?xml version="1.0" encoding="utf-8"?>
<sst xmlns="http://schemas.openxmlformats.org/spreadsheetml/2006/main" count="201" uniqueCount="113">
  <si>
    <t>Fel1Factor</t>
  </si>
  <si>
    <t>Fel2Factor</t>
  </si>
  <si>
    <t>Fel Source</t>
  </si>
  <si>
    <t>Lambda (nm)</t>
  </si>
  <si>
    <t>Sigma (m)</t>
  </si>
  <si>
    <t>z (m)</t>
  </si>
  <si>
    <t>FWHM(m)</t>
  </si>
  <si>
    <t>f2 - fel2 (m)</t>
  </si>
  <si>
    <t>f2 H</t>
  </si>
  <si>
    <t xml:space="preserve">f1 V </t>
  </si>
  <si>
    <t>f2 V</t>
  </si>
  <si>
    <t>Source</t>
  </si>
  <si>
    <t>Delta Fel1-Fel2 (m)</t>
  </si>
  <si>
    <t>Beam Size</t>
  </si>
  <si>
    <t>Input Source</t>
  </si>
  <si>
    <t>Defocus (mm)</t>
  </si>
  <si>
    <t>KB (Generic)</t>
  </si>
  <si>
    <t>KB Size (m)</t>
  </si>
  <si>
    <t>KB Cross section (m)</t>
  </si>
  <si>
    <t>KB Incidence Angle</t>
  </si>
  <si>
    <t>KB Cross section with blades (m)</t>
  </si>
  <si>
    <t>KB Cross section (mm)</t>
  </si>
  <si>
    <t>f2 (m)</t>
  </si>
  <si>
    <t>Divergence of Intensity (rad)</t>
  </si>
  <si>
    <t>Waist (Intensity) (m)</t>
  </si>
  <si>
    <t>Lambda (m)</t>
  </si>
  <si>
    <t>Waist (Field) (m)</t>
  </si>
  <si>
    <t>Magnification</t>
  </si>
  <si>
    <t>Demagnified Beam Sigma</t>
  </si>
  <si>
    <t>Sigma (Intensity) (m)</t>
  </si>
  <si>
    <t>Sigma (Field) (m)</t>
  </si>
  <si>
    <t>Beam size after KB</t>
  </si>
  <si>
    <t>Spectrometer (m)</t>
  </si>
  <si>
    <t>Distances</t>
  </si>
  <si>
    <t>f1(m)</t>
  </si>
  <si>
    <t>f1H</t>
  </si>
  <si>
    <t>f2H</t>
  </si>
  <si>
    <t>f1v</t>
  </si>
  <si>
    <t>f2v</t>
  </si>
  <si>
    <t>FWHM after kb(m)</t>
  </si>
  <si>
    <t>f1 - fel2 (m)</t>
  </si>
  <si>
    <t>Grazing Angle (deg)</t>
  </si>
  <si>
    <t>Input</t>
  </si>
  <si>
    <t>Output</t>
  </si>
  <si>
    <t>Header</t>
  </si>
  <si>
    <t>Main Output</t>
  </si>
  <si>
    <t>Secondary output</t>
  </si>
  <si>
    <t>Sigma at Mirror</t>
  </si>
  <si>
    <t>Sigma after Mirror</t>
  </si>
  <si>
    <t>FWHM in wfs pixel (N)</t>
  </si>
  <si>
    <t>Collateral Input</t>
  </si>
  <si>
    <t>F1</t>
  </si>
  <si>
    <t>F2</t>
  </si>
  <si>
    <t>PM1a</t>
  </si>
  <si>
    <t>PM2a</t>
  </si>
  <si>
    <t>PM1b</t>
  </si>
  <si>
    <t>TMR</t>
  </si>
  <si>
    <t>Trinity</t>
  </si>
  <si>
    <t>Coh Slit</t>
  </si>
  <si>
    <t>Coh CCD</t>
  </si>
  <si>
    <t>Deltas</t>
  </si>
  <si>
    <t>Coh Slits</t>
  </si>
  <si>
    <t>PRESTO</t>
  </si>
  <si>
    <t>3Way</t>
  </si>
  <si>
    <t>DPI</t>
  </si>
  <si>
    <t>VDM</t>
  </si>
  <si>
    <t>DIP</t>
  </si>
  <si>
    <t>KBV</t>
  </si>
  <si>
    <t>KBH</t>
  </si>
  <si>
    <t>h</t>
  </si>
  <si>
    <t>2?</t>
  </si>
  <si>
    <t>PreviousElement</t>
  </si>
  <si>
    <t>f1 H</t>
  </si>
  <si>
    <t>Dpi FEL1</t>
  </si>
  <si>
    <t>Dpi FEL2</t>
  </si>
  <si>
    <t>Mag FEL2</t>
  </si>
  <si>
    <t>Timex FEL2</t>
  </si>
  <si>
    <t>Optic</t>
  </si>
  <si>
    <t>Angle (º)</t>
  </si>
  <si>
    <t>Bulk</t>
  </si>
  <si>
    <t>Coating</t>
  </si>
  <si>
    <t>Coating thickness (nm)</t>
  </si>
  <si>
    <t>Orientation</t>
  </si>
  <si>
    <t>Length</t>
  </si>
  <si>
    <t>Distance From F1</t>
  </si>
  <si>
    <t>Distance From 2</t>
  </si>
  <si>
    <t>Si</t>
  </si>
  <si>
    <t>C</t>
  </si>
  <si>
    <t>Ni</t>
  </si>
  <si>
    <t>PM2a_MD</t>
  </si>
  <si>
    <t>Au</t>
  </si>
  <si>
    <t>PRESTO LE</t>
  </si>
  <si>
    <t>SiO2</t>
  </si>
  <si>
    <t>PRESTO HE</t>
  </si>
  <si>
    <t>PRESTO SHE</t>
  </si>
  <si>
    <t>3W TMX1</t>
  </si>
  <si>
    <t>3W LDM</t>
  </si>
  <si>
    <t>Ir</t>
  </si>
  <si>
    <t>DPI VDM</t>
  </si>
  <si>
    <t>v</t>
  </si>
  <si>
    <t>DPI KBV</t>
  </si>
  <si>
    <t>DPI KBH</t>
  </si>
  <si>
    <t>LDM VDM</t>
  </si>
  <si>
    <t>LDM KBV</t>
  </si>
  <si>
    <t>LDM KBH</t>
  </si>
  <si>
    <t>TMX ELL</t>
  </si>
  <si>
    <t>h,v</t>
  </si>
  <si>
    <t>TARDI LE</t>
  </si>
  <si>
    <t>TARDI HE</t>
  </si>
  <si>
    <t>MD KBH</t>
  </si>
  <si>
    <t>MD VDM</t>
  </si>
  <si>
    <t>MD KBV</t>
  </si>
  <si>
    <t>Distance from Prev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</si>
</sst>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7" fillId="5" borderId="0" applyNumberFormat="0" applyBorder="0" applyAlignment="0" applyProtection="0"/>
    <xf numFmtId="0" fontId="8" fillId="6" borderId="0" applyNumberFormat="0" applyBorder="0" applyAlignment="0" applyProtection="0"/>
  </cellStyleXfs>
  <cellXfs count="28">
    <xf numFmtId="0" fontId="0" fillId="0" borderId="0" xfId="0"/>
    <xf numFmtId="11" fontId="0" fillId="0" borderId="0" xfId="0" applyNumberFormat="1"/>
    <xf numFmtId="0" fontId="1" fillId="2" borderId="1" xfId="1"/>
    <xf numFmtId="0" fontId="2" fillId="3" borderId="1" xfId="2"/>
    <xf numFmtId="0" fontId="4" fillId="0" borderId="0" xfId="0" applyFont="1"/>
    <xf numFmtId="0" fontId="3" fillId="0" borderId="0" xfId="3"/>
    <xf numFmtId="11" fontId="2" fillId="3" borderId="1" xfId="2" applyNumberForma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11" fontId="3" fillId="0" borderId="0" xfId="3" applyNumberFormat="1"/>
    <xf numFmtId="0" fontId="5" fillId="4" borderId="0" xfId="4"/>
    <xf numFmtId="0" fontId="6" fillId="4" borderId="0" xfId="4" applyFont="1" applyAlignment="1">
      <alignment wrapText="1"/>
    </xf>
    <xf numFmtId="0" fontId="5" fillId="4" borderId="0" xfId="4" applyAlignment="1">
      <alignment wrapText="1"/>
    </xf>
    <xf numFmtId="0" fontId="4" fillId="0" borderId="2" xfId="0" applyFont="1" applyBorder="1"/>
    <xf numFmtId="0" fontId="0" fillId="0" borderId="2" xfId="0" applyBorder="1"/>
    <xf numFmtId="1" fontId="3" fillId="0" borderId="0" xfId="3" applyNumberFormat="1"/>
    <xf numFmtId="0" fontId="7" fillId="5" borderId="1" xfId="5" applyBorder="1"/>
    <xf numFmtId="164" fontId="3" fillId="0" borderId="0" xfId="3" applyNumberFormat="1"/>
    <xf numFmtId="0" fontId="7" fillId="5" borderId="0" xfId="5"/>
    <xf numFmtId="0" fontId="10" fillId="0" borderId="0" xfId="0" applyFont="1"/>
    <xf numFmtId="0" fontId="9" fillId="0" borderId="0" xfId="0" applyFont="1"/>
    <xf numFmtId="0" fontId="8" fillId="6" borderId="0" xfId="6" applyAlignment="1">
      <alignment wrapText="1"/>
    </xf>
    <xf numFmtId="0" fontId="8" fillId="6" borderId="0" xfId="6"/>
    <xf numFmtId="0" fontId="7" fillId="5" borderId="0" xfId="5" applyAlignment="1">
      <alignment wrapText="1"/>
    </xf>
    <xf numFmtId="0" fontId="0" fillId="7" borderId="0" xfId="0" applyFill="1"/>
    <xf numFmtId="0" fontId="0" fillId="8" borderId="0" xfId="0" applyFill="1"/>
    <xf numFmtId="0" fontId="4" fillId="7" borderId="0" xfId="0" applyFont="1" applyFill="1"/>
    <xf numFmtId="0" fontId="4" fillId="8" borderId="0" xfId="0" applyFont="1" applyFill="1"/>
  </cellXfs>
  <cellStyles count="7">
    <cellStyle name="Bad" xfId="6" builtinId="27"/>
    <cellStyle name="Calculation" xfId="2" builtinId="22"/>
    <cellStyle name="Explanatory Text" xfId="3" builtinId="53"/>
    <cellStyle name="Good" xfId="4" builtinId="26"/>
    <cellStyle name="Input" xfId="1" builtinId="20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opLeftCell="A13" workbookViewId="0">
      <selection activeCell="A25" sqref="A25"/>
    </sheetView>
  </sheetViews>
  <sheetFormatPr defaultRowHeight="14.4" x14ac:dyDescent="0.3"/>
  <cols>
    <col min="1" max="1" width="26.88671875" bestFit="1" customWidth="1"/>
    <col min="2" max="2" width="13.88671875" customWidth="1"/>
    <col min="5" max="5" width="24" bestFit="1" customWidth="1"/>
  </cols>
  <sheetData>
    <row r="1" spans="1:2" x14ac:dyDescent="0.3">
      <c r="A1" s="4" t="s">
        <v>44</v>
      </c>
    </row>
    <row r="2" spans="1:2" x14ac:dyDescent="0.3">
      <c r="A2" s="2" t="s">
        <v>42</v>
      </c>
    </row>
    <row r="3" spans="1:2" x14ac:dyDescent="0.3">
      <c r="A3" s="16" t="s">
        <v>50</v>
      </c>
    </row>
    <row r="4" spans="1:2" x14ac:dyDescent="0.3">
      <c r="A4" s="3" t="s">
        <v>45</v>
      </c>
    </row>
    <row r="5" spans="1:2" x14ac:dyDescent="0.3">
      <c r="A5" t="s">
        <v>43</v>
      </c>
    </row>
    <row r="6" spans="1:2" x14ac:dyDescent="0.3">
      <c r="A6" s="5" t="s">
        <v>46</v>
      </c>
    </row>
    <row r="7" spans="1:2" x14ac:dyDescent="0.3">
      <c r="A7" s="4"/>
    </row>
    <row r="8" spans="1:2" s="14" customFormat="1" ht="15" thickBot="1" x14ac:dyDescent="0.35">
      <c r="A8" s="13"/>
    </row>
    <row r="9" spans="1:2" ht="15" thickTop="1" x14ac:dyDescent="0.3">
      <c r="A9" s="4" t="s">
        <v>14</v>
      </c>
    </row>
    <row r="10" spans="1:2" x14ac:dyDescent="0.3">
      <c r="A10" s="2" t="s">
        <v>2</v>
      </c>
      <c r="B10" s="2">
        <v>2</v>
      </c>
    </row>
    <row r="11" spans="1:2" x14ac:dyDescent="0.3">
      <c r="A11" s="2" t="s">
        <v>3</v>
      </c>
      <c r="B11" s="2">
        <v>25</v>
      </c>
    </row>
    <row r="12" spans="1:2" x14ac:dyDescent="0.3">
      <c r="A12" t="s">
        <v>25</v>
      </c>
      <c r="B12" s="1">
        <f xml:space="preserve"> Lambda_nm*0.000000001</f>
        <v>2.5000000000000002E-8</v>
      </c>
    </row>
    <row r="13" spans="1:2" x14ac:dyDescent="0.3">
      <c r="A13" s="3" t="s">
        <v>23</v>
      </c>
      <c r="B13" s="6">
        <f>IF(FelSource=1,Fel1Factor,Fel2Factor) * Lambda_nm *0.000001</f>
        <v>3.7499999999999997E-5</v>
      </c>
    </row>
    <row r="14" spans="1:2" x14ac:dyDescent="0.3">
      <c r="A14" t="s">
        <v>24</v>
      </c>
      <c r="B14" s="1">
        <f>Lambda/PI()/ThetaI</f>
        <v>2.1220659078919382E-4</v>
      </c>
    </row>
    <row r="15" spans="1:2" x14ac:dyDescent="0.3">
      <c r="A15" s="3" t="s">
        <v>29</v>
      </c>
      <c r="B15" s="6">
        <f>B14/SQRT(2)</f>
        <v>1.5005271935951769E-4</v>
      </c>
    </row>
    <row r="16" spans="1:2" x14ac:dyDescent="0.3">
      <c r="A16" s="5" t="s">
        <v>26</v>
      </c>
      <c r="B16" s="9">
        <f>B14/SQRT(2)</f>
        <v>1.5005271935951769E-4</v>
      </c>
    </row>
    <row r="17" spans="1:6" x14ac:dyDescent="0.3">
      <c r="A17" s="5" t="s">
        <v>30</v>
      </c>
      <c r="B17" s="9">
        <f>B16/SQRT(2)</f>
        <v>1.061032953945969E-4</v>
      </c>
      <c r="E17" s="4"/>
    </row>
    <row r="20" spans="1:6" x14ac:dyDescent="0.3">
      <c r="A20" s="4" t="s">
        <v>13</v>
      </c>
    </row>
    <row r="21" spans="1:6" x14ac:dyDescent="0.3">
      <c r="A21" s="2" t="s">
        <v>5</v>
      </c>
      <c r="B21" s="2">
        <v>70</v>
      </c>
    </row>
    <row r="22" spans="1:6" x14ac:dyDescent="0.3">
      <c r="A22" t="s">
        <v>4</v>
      </c>
      <c r="B22" s="1">
        <f xml:space="preserve"> ThetaI*z</f>
        <v>2.6249999999999997E-3</v>
      </c>
    </row>
    <row r="23" spans="1:6" x14ac:dyDescent="0.3">
      <c r="A23" s="3" t="s">
        <v>6</v>
      </c>
      <c r="B23" s="6">
        <f>B22*2.35</f>
        <v>6.1687499999999998E-3</v>
      </c>
    </row>
    <row r="27" spans="1:6" x14ac:dyDescent="0.3">
      <c r="A27" s="4" t="s">
        <v>31</v>
      </c>
    </row>
    <row r="28" spans="1:6" x14ac:dyDescent="0.3">
      <c r="A28" s="2" t="s">
        <v>34</v>
      </c>
      <c r="B28" s="2">
        <v>98.5</v>
      </c>
    </row>
    <row r="29" spans="1:6" x14ac:dyDescent="0.3">
      <c r="A29" s="2" t="s">
        <v>22</v>
      </c>
      <c r="B29" s="2">
        <v>1.68</v>
      </c>
      <c r="E29" s="5" t="s">
        <v>27</v>
      </c>
      <c r="F29" s="17">
        <f>Dpi.f1/B29</f>
        <v>58.333333333333336</v>
      </c>
    </row>
    <row r="30" spans="1:6" x14ac:dyDescent="0.3">
      <c r="A30" s="2" t="s">
        <v>15</v>
      </c>
      <c r="B30" s="2">
        <v>2400</v>
      </c>
      <c r="E30" s="5" t="s">
        <v>28</v>
      </c>
      <c r="F30" s="9">
        <f>B15/F29</f>
        <v>2.5723323318774461E-6</v>
      </c>
    </row>
    <row r="31" spans="1:6" x14ac:dyDescent="0.3">
      <c r="A31" s="16" t="s">
        <v>21</v>
      </c>
      <c r="B31" s="16">
        <v>14</v>
      </c>
    </row>
    <row r="32" spans="1:6" x14ac:dyDescent="0.3">
      <c r="A32" t="s">
        <v>47</v>
      </c>
      <c r="B32" s="1">
        <f>ThetaI*B28</f>
        <v>3.6937499999999996E-3</v>
      </c>
    </row>
    <row r="33" spans="1:4" x14ac:dyDescent="0.3">
      <c r="A33" t="s">
        <v>48</v>
      </c>
      <c r="B33" s="1">
        <f>B32/B29*B30*0.001</f>
        <v>5.2767857142857148E-3</v>
      </c>
    </row>
    <row r="34" spans="1:4" x14ac:dyDescent="0.3">
      <c r="A34" s="3" t="s">
        <v>39</v>
      </c>
      <c r="B34" s="6">
        <f>B33*2.35</f>
        <v>1.2400446428571431E-2</v>
      </c>
    </row>
    <row r="35" spans="1:4" x14ac:dyDescent="0.3">
      <c r="A35" s="5" t="s">
        <v>49</v>
      </c>
      <c r="B35" s="15">
        <f>B34/0.00018</f>
        <v>68.891369047619051</v>
      </c>
    </row>
    <row r="42" spans="1:4" x14ac:dyDescent="0.3">
      <c r="D42">
        <f>11/2.5</f>
        <v>4.4000000000000004</v>
      </c>
    </row>
  </sheetData>
  <pageMargins left="0.7" right="0.7" top="0.75" bottom="0.75" header="0.3" footer="0.3"/>
  <pageSetup paperSize="3276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zoomScale="85" zoomScaleNormal="85" workbookViewId="0">
      <selection activeCell="E21" sqref="E21"/>
    </sheetView>
  </sheetViews>
  <sheetFormatPr defaultRowHeight="14.4" x14ac:dyDescent="0.3"/>
  <cols>
    <col min="1" max="1" width="19" style="8" customWidth="1"/>
    <col min="2" max="2" width="14.88671875" customWidth="1"/>
    <col min="4" max="4" width="17.88671875" customWidth="1"/>
    <col min="5" max="5" width="12.5546875" customWidth="1"/>
  </cols>
  <sheetData>
    <row r="1" spans="1:2" x14ac:dyDescent="0.3">
      <c r="A1" s="7" t="s">
        <v>11</v>
      </c>
    </row>
    <row r="2" spans="1:2" x14ac:dyDescent="0.3">
      <c r="A2" s="21" t="s">
        <v>0</v>
      </c>
      <c r="B2" s="22">
        <v>1.25</v>
      </c>
    </row>
    <row r="3" spans="1:2" x14ac:dyDescent="0.3">
      <c r="A3" s="12" t="s">
        <v>1</v>
      </c>
      <c r="B3" s="10">
        <v>1.5</v>
      </c>
    </row>
    <row r="4" spans="1:2" x14ac:dyDescent="0.3">
      <c r="A4" s="23" t="s">
        <v>12</v>
      </c>
      <c r="B4" s="18">
        <v>7</v>
      </c>
    </row>
    <row r="6" spans="1:2" x14ac:dyDescent="0.3">
      <c r="A6" s="12" t="s">
        <v>76</v>
      </c>
      <c r="B6" s="10"/>
    </row>
    <row r="7" spans="1:2" x14ac:dyDescent="0.3">
      <c r="A7" s="8" t="s">
        <v>40</v>
      </c>
      <c r="B7">
        <v>84.846599999999995</v>
      </c>
    </row>
    <row r="8" spans="1:2" x14ac:dyDescent="0.3">
      <c r="A8" s="8" t="s">
        <v>7</v>
      </c>
      <c r="B8">
        <v>1.4</v>
      </c>
    </row>
    <row r="9" spans="1:2" x14ac:dyDescent="0.3">
      <c r="A9" s="8" t="s">
        <v>41</v>
      </c>
      <c r="B9">
        <v>2.5</v>
      </c>
    </row>
    <row r="11" spans="1:2" x14ac:dyDescent="0.3">
      <c r="A11" s="12" t="s">
        <v>16</v>
      </c>
      <c r="B11" s="10"/>
    </row>
    <row r="12" spans="1:2" x14ac:dyDescent="0.3">
      <c r="A12" s="8" t="s">
        <v>17</v>
      </c>
      <c r="B12">
        <v>0.4</v>
      </c>
    </row>
    <row r="13" spans="1:2" x14ac:dyDescent="0.3">
      <c r="A13" s="8" t="s">
        <v>19</v>
      </c>
      <c r="B13" s="1">
        <f>2.5*3.14/180</f>
        <v>4.3611111111111114E-2</v>
      </c>
    </row>
    <row r="14" spans="1:2" x14ac:dyDescent="0.3">
      <c r="A14" s="8" t="s">
        <v>18</v>
      </c>
      <c r="B14" s="1">
        <f>B12*SIN(Kb.AngleIn)</f>
        <v>1.7438915287774956E-2</v>
      </c>
    </row>
    <row r="15" spans="1:2" ht="28.8" x14ac:dyDescent="0.3">
      <c r="A15" s="8" t="s">
        <v>20</v>
      </c>
      <c r="B15" s="1">
        <v>1.4E-2</v>
      </c>
    </row>
    <row r="17" spans="1:5" x14ac:dyDescent="0.3">
      <c r="A17" s="21" t="s">
        <v>73</v>
      </c>
      <c r="B17" s="22"/>
      <c r="D17" s="12" t="s">
        <v>74</v>
      </c>
      <c r="E17" s="10"/>
    </row>
    <row r="18" spans="1:5" x14ac:dyDescent="0.3">
      <c r="A18" s="8" t="s">
        <v>9</v>
      </c>
      <c r="B18">
        <v>98</v>
      </c>
      <c r="D18" s="8" t="s">
        <v>9</v>
      </c>
      <c r="E18">
        <f>Dpi.f1-B4</f>
        <v>91</v>
      </c>
    </row>
    <row r="19" spans="1:5" x14ac:dyDescent="0.3">
      <c r="A19" s="8" t="s">
        <v>10</v>
      </c>
      <c r="B19">
        <v>1.75</v>
      </c>
      <c r="D19" s="8" t="s">
        <v>10</v>
      </c>
      <c r="E19">
        <v>1.75</v>
      </c>
    </row>
    <row r="20" spans="1:5" x14ac:dyDescent="0.3">
      <c r="A20" s="8" t="s">
        <v>72</v>
      </c>
      <c r="B20">
        <v>98.55</v>
      </c>
      <c r="D20" s="8" t="s">
        <v>72</v>
      </c>
      <c r="E20">
        <f>Dpi.f2H-B4</f>
        <v>91.55</v>
      </c>
    </row>
    <row r="21" spans="1:5" x14ac:dyDescent="0.3">
      <c r="A21" s="8" t="s">
        <v>8</v>
      </c>
      <c r="B21">
        <v>1.2</v>
      </c>
      <c r="D21" s="8" t="s">
        <v>8</v>
      </c>
      <c r="E21">
        <v>1.2</v>
      </c>
    </row>
    <row r="22" spans="1:5" x14ac:dyDescent="0.3">
      <c r="A22" s="8" t="s">
        <v>41</v>
      </c>
      <c r="B22">
        <v>2</v>
      </c>
    </row>
    <row r="25" spans="1:5" x14ac:dyDescent="0.3">
      <c r="A25" s="11" t="s">
        <v>75</v>
      </c>
      <c r="B25" s="10"/>
    </row>
    <row r="26" spans="1:5" x14ac:dyDescent="0.3">
      <c r="A26" s="8" t="s">
        <v>35</v>
      </c>
      <c r="B26">
        <v>74.442700000000002</v>
      </c>
    </row>
    <row r="27" spans="1:5" x14ac:dyDescent="0.3">
      <c r="A27" s="8" t="s">
        <v>36</v>
      </c>
      <c r="B27">
        <v>6.5919999999999996</v>
      </c>
    </row>
    <row r="28" spans="1:5" x14ac:dyDescent="0.3">
      <c r="A28" s="8" t="s">
        <v>37</v>
      </c>
      <c r="B28">
        <v>76.932900000000004</v>
      </c>
    </row>
    <row r="29" spans="1:5" x14ac:dyDescent="0.3">
      <c r="A29" s="8" t="s">
        <v>38</v>
      </c>
      <c r="B29">
        <v>1.3</v>
      </c>
    </row>
    <row r="30" spans="1:5" x14ac:dyDescent="0.3">
      <c r="A30" s="7" t="s">
        <v>33</v>
      </c>
    </row>
    <row r="31" spans="1:5" x14ac:dyDescent="0.3">
      <c r="A31" s="8" t="s">
        <v>32</v>
      </c>
      <c r="B31">
        <v>50</v>
      </c>
    </row>
  </sheetData>
  <pageMargins left="0.7" right="0.7" top="0.75" bottom="0.75" header="0.3" footer="0.3"/>
  <pageSetup paperSize="3276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D5" sqref="D5"/>
    </sheetView>
  </sheetViews>
  <sheetFormatPr defaultRowHeight="14.4" x14ac:dyDescent="0.3"/>
  <cols>
    <col min="1" max="2" width="13.44140625" customWidth="1"/>
    <col min="5" max="5" width="16.33203125" bestFit="1" customWidth="1"/>
  </cols>
  <sheetData>
    <row r="1" spans="1:10" x14ac:dyDescent="0.3">
      <c r="C1" t="s">
        <v>51</v>
      </c>
      <c r="D1" t="s">
        <v>52</v>
      </c>
      <c r="E1" s="18" t="s">
        <v>71</v>
      </c>
      <c r="H1" t="s">
        <v>60</v>
      </c>
    </row>
    <row r="2" spans="1:10" x14ac:dyDescent="0.3">
      <c r="B2" t="s">
        <v>11</v>
      </c>
      <c r="D2">
        <v>0</v>
      </c>
    </row>
    <row r="3" spans="1:10" x14ac:dyDescent="0.3">
      <c r="B3" t="s">
        <v>53</v>
      </c>
      <c r="C3">
        <v>48.0901</v>
      </c>
    </row>
    <row r="4" spans="1:10" x14ac:dyDescent="0.3">
      <c r="B4" t="s">
        <v>54</v>
      </c>
      <c r="D4">
        <v>41.442700000000002</v>
      </c>
      <c r="E4">
        <f>D4-D2</f>
        <v>41.442700000000002</v>
      </c>
      <c r="F4" t="s">
        <v>69</v>
      </c>
      <c r="G4" t="s">
        <v>70</v>
      </c>
    </row>
    <row r="5" spans="1:10" x14ac:dyDescent="0.3">
      <c r="B5" t="s">
        <v>55</v>
      </c>
      <c r="C5">
        <v>54.328899999999997</v>
      </c>
      <c r="D5">
        <v>46.6815</v>
      </c>
      <c r="J5">
        <f>D5-D4</f>
        <v>5.2387999999999977</v>
      </c>
    </row>
    <row r="6" spans="1:10" x14ac:dyDescent="0.3">
      <c r="B6" t="s">
        <v>62</v>
      </c>
      <c r="C6">
        <v>57.494</v>
      </c>
      <c r="D6">
        <v>49.846600000000002</v>
      </c>
      <c r="J6">
        <f t="shared" ref="J6:J15" si="0">D6-D5</f>
        <v>3.1651000000000025</v>
      </c>
    </row>
    <row r="7" spans="1:10" x14ac:dyDescent="0.3">
      <c r="B7" t="s">
        <v>63</v>
      </c>
      <c r="C7">
        <v>77.494</v>
      </c>
      <c r="D7">
        <v>69.846599999999995</v>
      </c>
      <c r="E7">
        <f>D7-D4</f>
        <v>28.403899999999993</v>
      </c>
      <c r="J7">
        <f t="shared" si="0"/>
        <v>19.999999999999993</v>
      </c>
    </row>
    <row r="8" spans="1:10" x14ac:dyDescent="0.3">
      <c r="J8">
        <f t="shared" si="0"/>
        <v>-69.846599999999995</v>
      </c>
    </row>
    <row r="9" spans="1:10" x14ac:dyDescent="0.3">
      <c r="J9">
        <f t="shared" si="0"/>
        <v>0</v>
      </c>
    </row>
    <row r="10" spans="1:10" x14ac:dyDescent="0.3">
      <c r="A10" t="s">
        <v>56</v>
      </c>
      <c r="B10" t="s">
        <v>58</v>
      </c>
      <c r="C10">
        <v>58.748699999999999</v>
      </c>
      <c r="D10">
        <v>66.396000000000001</v>
      </c>
      <c r="J10">
        <f t="shared" si="0"/>
        <v>66.396000000000001</v>
      </c>
    </row>
    <row r="11" spans="1:10" x14ac:dyDescent="0.3">
      <c r="A11" t="s">
        <v>56</v>
      </c>
      <c r="B11" t="s">
        <v>59</v>
      </c>
      <c r="C11">
        <v>74.668000000000006</v>
      </c>
      <c r="D11">
        <v>67.020600000000002</v>
      </c>
      <c r="J11">
        <f t="shared" si="0"/>
        <v>0.62460000000000093</v>
      </c>
    </row>
    <row r="12" spans="1:10" x14ac:dyDescent="0.3">
      <c r="A12" t="s">
        <v>56</v>
      </c>
      <c r="B12" t="s">
        <v>57</v>
      </c>
      <c r="C12">
        <f>C11+(1380+100+1000.7+900+5143.8)/1000</f>
        <v>83.19250000000001</v>
      </c>
      <c r="H12" t="s">
        <v>61</v>
      </c>
      <c r="I12">
        <f>C12-C10</f>
        <v>24.44380000000001</v>
      </c>
      <c r="J12">
        <f t="shared" si="0"/>
        <v>-67.020600000000002</v>
      </c>
    </row>
    <row r="13" spans="1:10" x14ac:dyDescent="0.3">
      <c r="J13">
        <f t="shared" si="0"/>
        <v>0</v>
      </c>
    </row>
    <row r="14" spans="1:10" x14ac:dyDescent="0.3">
      <c r="A14" t="s">
        <v>64</v>
      </c>
      <c r="B14" t="s">
        <v>65</v>
      </c>
      <c r="C14">
        <v>94.494</v>
      </c>
      <c r="D14">
        <v>86.846599999999995</v>
      </c>
      <c r="E14">
        <f>D14-D7</f>
        <v>17</v>
      </c>
      <c r="J14">
        <f t="shared" si="0"/>
        <v>86.846599999999995</v>
      </c>
    </row>
    <row r="15" spans="1:10" x14ac:dyDescent="0.3">
      <c r="A15" t="s">
        <v>66</v>
      </c>
      <c r="B15" t="s">
        <v>67</v>
      </c>
      <c r="C15">
        <v>98.5</v>
      </c>
      <c r="D15">
        <v>98</v>
      </c>
      <c r="E15">
        <f>D15-D7</f>
        <v>28.153400000000005</v>
      </c>
      <c r="J15">
        <f t="shared" si="0"/>
        <v>11.153400000000005</v>
      </c>
    </row>
    <row r="16" spans="1:10" x14ac:dyDescent="0.3">
      <c r="B16" t="s">
        <v>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9"/>
  <sheetViews>
    <sheetView tabSelected="1" workbookViewId="0">
      <selection activeCell="E32" sqref="E32"/>
    </sheetView>
  </sheetViews>
  <sheetFormatPr defaultColWidth="12.44140625" defaultRowHeight="14.4" x14ac:dyDescent="0.3"/>
  <cols>
    <col min="6" max="6" width="21.44140625" customWidth="1"/>
    <col min="9" max="9" width="17" style="24" bestFit="1" customWidth="1"/>
    <col min="10" max="10" width="17" style="24" customWidth="1"/>
    <col min="11" max="11" width="16" style="25" bestFit="1" customWidth="1"/>
  </cols>
  <sheetData>
    <row r="1" spans="2:18" s="4" customFormat="1" x14ac:dyDescent="0.3">
      <c r="B1" s="4" t="s">
        <v>77</v>
      </c>
      <c r="C1" s="4" t="s">
        <v>78</v>
      </c>
      <c r="D1" s="4" t="s">
        <v>79</v>
      </c>
      <c r="E1" s="4" t="s">
        <v>80</v>
      </c>
      <c r="F1" s="4" t="s">
        <v>81</v>
      </c>
      <c r="G1" s="4" t="s">
        <v>82</v>
      </c>
      <c r="H1" s="4" t="s">
        <v>83</v>
      </c>
      <c r="I1" s="26" t="s">
        <v>84</v>
      </c>
      <c r="J1" s="26" t="s">
        <v>112</v>
      </c>
      <c r="K1" s="27" t="s">
        <v>85</v>
      </c>
    </row>
    <row r="3" spans="2:18" x14ac:dyDescent="0.3">
      <c r="B3" t="s">
        <v>53</v>
      </c>
      <c r="C3">
        <v>2.5</v>
      </c>
      <c r="D3" t="s">
        <v>86</v>
      </c>
      <c r="E3" t="s">
        <v>87</v>
      </c>
      <c r="F3">
        <v>50</v>
      </c>
      <c r="G3" t="s">
        <v>69</v>
      </c>
      <c r="I3" s="24">
        <v>48.0901</v>
      </c>
      <c r="J3" s="24">
        <v>48.0901</v>
      </c>
      <c r="R3" s="18"/>
    </row>
    <row r="4" spans="2:18" x14ac:dyDescent="0.3">
      <c r="B4" t="s">
        <v>55</v>
      </c>
      <c r="C4">
        <v>5</v>
      </c>
      <c r="D4" t="s">
        <v>86</v>
      </c>
      <c r="E4" t="s">
        <v>87</v>
      </c>
      <c r="F4">
        <v>50</v>
      </c>
      <c r="G4" t="s">
        <v>69</v>
      </c>
      <c r="I4" s="24">
        <v>54.328899999999997</v>
      </c>
      <c r="J4" s="24">
        <f>I4-I3</f>
        <v>6.2387999999999977</v>
      </c>
      <c r="O4" s="19"/>
      <c r="Q4" s="20"/>
    </row>
    <row r="5" spans="2:18" x14ac:dyDescent="0.3">
      <c r="B5" t="s">
        <v>54</v>
      </c>
      <c r="C5">
        <v>2.5</v>
      </c>
      <c r="D5" t="s">
        <v>86</v>
      </c>
      <c r="E5" t="s">
        <v>87</v>
      </c>
      <c r="F5">
        <v>50</v>
      </c>
      <c r="G5" t="s">
        <v>69</v>
      </c>
      <c r="K5" s="27">
        <v>41.442700000000002</v>
      </c>
    </row>
    <row r="6" spans="2:18" x14ac:dyDescent="0.3">
      <c r="E6" t="s">
        <v>88</v>
      </c>
      <c r="F6">
        <v>50</v>
      </c>
      <c r="O6" s="20"/>
      <c r="Q6" s="20"/>
    </row>
    <row r="7" spans="2:18" x14ac:dyDescent="0.3">
      <c r="B7" t="s">
        <v>89</v>
      </c>
      <c r="C7">
        <v>2</v>
      </c>
      <c r="D7" t="s">
        <v>86</v>
      </c>
      <c r="E7" t="s">
        <v>90</v>
      </c>
      <c r="F7">
        <v>30</v>
      </c>
      <c r="G7" t="s">
        <v>69</v>
      </c>
    </row>
    <row r="8" spans="2:18" x14ac:dyDescent="0.3">
      <c r="R8" s="18"/>
    </row>
    <row r="9" spans="2:18" x14ac:dyDescent="0.3">
      <c r="B9" t="s">
        <v>91</v>
      </c>
      <c r="C9">
        <v>2.5</v>
      </c>
      <c r="D9" t="s">
        <v>92</v>
      </c>
      <c r="E9" t="s">
        <v>87</v>
      </c>
      <c r="F9">
        <v>50</v>
      </c>
      <c r="G9" t="s">
        <v>69</v>
      </c>
      <c r="I9" s="24">
        <v>57.494</v>
      </c>
      <c r="J9" s="24">
        <f>I9-I4</f>
        <v>3.1651000000000025</v>
      </c>
      <c r="K9" s="27">
        <v>49.846600000000002</v>
      </c>
      <c r="L9">
        <f>K9-K5</f>
        <v>8.4039000000000001</v>
      </c>
    </row>
    <row r="10" spans="2:18" x14ac:dyDescent="0.3">
      <c r="B10" t="s">
        <v>93</v>
      </c>
      <c r="C10">
        <v>2.5</v>
      </c>
      <c r="D10" t="s">
        <v>92</v>
      </c>
      <c r="E10" t="s">
        <v>90</v>
      </c>
      <c r="F10">
        <v>50</v>
      </c>
      <c r="G10" t="s">
        <v>69</v>
      </c>
      <c r="I10" s="24">
        <v>57.494</v>
      </c>
      <c r="K10" s="25">
        <v>49.846600000000002</v>
      </c>
    </row>
    <row r="11" spans="2:18" x14ac:dyDescent="0.3">
      <c r="B11" t="s">
        <v>94</v>
      </c>
      <c r="C11">
        <v>2.5</v>
      </c>
      <c r="D11" t="s">
        <v>92</v>
      </c>
      <c r="E11" t="s">
        <v>88</v>
      </c>
      <c r="F11">
        <v>40</v>
      </c>
      <c r="G11" t="s">
        <v>69</v>
      </c>
      <c r="I11" s="24">
        <v>57.494</v>
      </c>
      <c r="K11" s="25">
        <v>49.846600000000002</v>
      </c>
    </row>
    <row r="13" spans="2:18" x14ac:dyDescent="0.3">
      <c r="B13" t="s">
        <v>95</v>
      </c>
      <c r="C13">
        <v>2</v>
      </c>
      <c r="D13" t="s">
        <v>92</v>
      </c>
      <c r="E13" t="s">
        <v>87</v>
      </c>
      <c r="F13">
        <v>50</v>
      </c>
      <c r="G13" t="s">
        <v>69</v>
      </c>
      <c r="I13" s="24">
        <v>77.494</v>
      </c>
      <c r="K13" s="25">
        <v>69.846599999999995</v>
      </c>
    </row>
    <row r="14" spans="2:18" x14ac:dyDescent="0.3">
      <c r="E14" t="s">
        <v>88</v>
      </c>
      <c r="F14">
        <v>50</v>
      </c>
    </row>
    <row r="15" spans="2:18" x14ac:dyDescent="0.3">
      <c r="B15" t="s">
        <v>96</v>
      </c>
      <c r="C15">
        <v>2</v>
      </c>
      <c r="D15" t="s">
        <v>86</v>
      </c>
      <c r="E15" t="s">
        <v>87</v>
      </c>
      <c r="F15">
        <v>50</v>
      </c>
      <c r="G15" t="s">
        <v>69</v>
      </c>
      <c r="I15" s="24">
        <v>77.494</v>
      </c>
      <c r="K15" s="25">
        <v>69.846599999999995</v>
      </c>
    </row>
    <row r="16" spans="2:18" x14ac:dyDescent="0.3">
      <c r="E16" t="s">
        <v>97</v>
      </c>
      <c r="F16">
        <v>50</v>
      </c>
    </row>
    <row r="18" spans="2:12" x14ac:dyDescent="0.3">
      <c r="B18" t="s">
        <v>98</v>
      </c>
      <c r="C18">
        <v>2</v>
      </c>
      <c r="D18" t="s">
        <v>86</v>
      </c>
      <c r="E18" t="s">
        <v>87</v>
      </c>
      <c r="F18">
        <v>40</v>
      </c>
      <c r="G18" t="s">
        <v>99</v>
      </c>
      <c r="I18" s="24">
        <v>94.494</v>
      </c>
      <c r="K18" s="25">
        <v>86.846599999999995</v>
      </c>
    </row>
    <row r="19" spans="2:12" x14ac:dyDescent="0.3">
      <c r="E19" t="s">
        <v>88</v>
      </c>
      <c r="F19">
        <v>40</v>
      </c>
    </row>
    <row r="20" spans="2:12" x14ac:dyDescent="0.3">
      <c r="B20" t="s">
        <v>100</v>
      </c>
      <c r="C20">
        <v>2</v>
      </c>
      <c r="D20" t="s">
        <v>92</v>
      </c>
      <c r="E20" t="s">
        <v>90</v>
      </c>
      <c r="F20">
        <v>30</v>
      </c>
      <c r="G20" t="s">
        <v>99</v>
      </c>
      <c r="I20" s="24">
        <v>98.5</v>
      </c>
      <c r="K20" s="25">
        <v>98</v>
      </c>
    </row>
    <row r="21" spans="2:12" x14ac:dyDescent="0.3">
      <c r="E21" t="s">
        <v>88</v>
      </c>
      <c r="F21">
        <v>30</v>
      </c>
    </row>
    <row r="22" spans="2:12" x14ac:dyDescent="0.3">
      <c r="B22" t="s">
        <v>101</v>
      </c>
      <c r="C22">
        <v>2</v>
      </c>
      <c r="D22" t="s">
        <v>92</v>
      </c>
      <c r="E22" t="s">
        <v>90</v>
      </c>
      <c r="F22">
        <v>30</v>
      </c>
      <c r="G22" t="s">
        <v>69</v>
      </c>
      <c r="K22" s="27">
        <v>98.55</v>
      </c>
      <c r="L22">
        <f>K22-K9</f>
        <v>48.703399999999995</v>
      </c>
    </row>
    <row r="23" spans="2:12" x14ac:dyDescent="0.3">
      <c r="E23" t="s">
        <v>88</v>
      </c>
      <c r="F23">
        <v>30</v>
      </c>
    </row>
    <row r="25" spans="2:12" x14ac:dyDescent="0.3">
      <c r="B25" t="s">
        <v>102</v>
      </c>
      <c r="C25">
        <v>2</v>
      </c>
      <c r="D25" t="s">
        <v>86</v>
      </c>
      <c r="E25" t="s">
        <v>87</v>
      </c>
      <c r="F25">
        <v>40</v>
      </c>
      <c r="G25" t="s">
        <v>99</v>
      </c>
    </row>
    <row r="26" spans="2:12" x14ac:dyDescent="0.3">
      <c r="E26" t="s">
        <v>88</v>
      </c>
      <c r="F26">
        <v>40</v>
      </c>
    </row>
    <row r="27" spans="2:12" x14ac:dyDescent="0.3">
      <c r="B27" t="s">
        <v>103</v>
      </c>
      <c r="C27">
        <v>2</v>
      </c>
      <c r="D27" t="s">
        <v>92</v>
      </c>
      <c r="E27" t="s">
        <v>90</v>
      </c>
      <c r="F27">
        <v>30</v>
      </c>
      <c r="G27" t="s">
        <v>99</v>
      </c>
    </row>
    <row r="28" spans="2:12" x14ac:dyDescent="0.3">
      <c r="E28" t="s">
        <v>88</v>
      </c>
      <c r="F28">
        <v>30</v>
      </c>
    </row>
    <row r="29" spans="2:12" x14ac:dyDescent="0.3">
      <c r="B29" t="s">
        <v>104</v>
      </c>
      <c r="C29">
        <v>2</v>
      </c>
      <c r="D29" t="s">
        <v>92</v>
      </c>
      <c r="E29" t="s">
        <v>90</v>
      </c>
      <c r="F29">
        <v>30</v>
      </c>
      <c r="G29" t="s">
        <v>69</v>
      </c>
    </row>
    <row r="30" spans="2:12" x14ac:dyDescent="0.3">
      <c r="E30" t="s">
        <v>88</v>
      </c>
      <c r="F30">
        <v>30</v>
      </c>
    </row>
    <row r="32" spans="2:12" x14ac:dyDescent="0.3">
      <c r="B32" t="s">
        <v>105</v>
      </c>
      <c r="C32">
        <v>2.5</v>
      </c>
      <c r="D32" t="s">
        <v>92</v>
      </c>
      <c r="E32" t="s">
        <v>90</v>
      </c>
      <c r="F32">
        <v>40</v>
      </c>
      <c r="G32" t="s">
        <v>106</v>
      </c>
    </row>
    <row r="34" spans="2:7" x14ac:dyDescent="0.3">
      <c r="B34" t="s">
        <v>107</v>
      </c>
      <c r="C34">
        <v>2</v>
      </c>
      <c r="D34" t="s">
        <v>92</v>
      </c>
      <c r="E34" t="s">
        <v>87</v>
      </c>
      <c r="F34">
        <v>40</v>
      </c>
      <c r="G34" t="s">
        <v>69</v>
      </c>
    </row>
    <row r="35" spans="2:7" x14ac:dyDescent="0.3">
      <c r="B35" t="s">
        <v>108</v>
      </c>
      <c r="C35">
        <v>2</v>
      </c>
      <c r="D35" t="s">
        <v>92</v>
      </c>
      <c r="E35" t="s">
        <v>90</v>
      </c>
      <c r="F35">
        <v>40</v>
      </c>
      <c r="G35" t="s">
        <v>99</v>
      </c>
    </row>
    <row r="37" spans="2:7" x14ac:dyDescent="0.3">
      <c r="B37" t="s">
        <v>109</v>
      </c>
      <c r="C37">
        <v>2</v>
      </c>
      <c r="D37" t="s">
        <v>92</v>
      </c>
      <c r="E37" t="s">
        <v>90</v>
      </c>
      <c r="F37">
        <v>30</v>
      </c>
      <c r="G37" t="s">
        <v>69</v>
      </c>
    </row>
    <row r="38" spans="2:7" x14ac:dyDescent="0.3">
      <c r="B38" t="s">
        <v>110</v>
      </c>
      <c r="C38">
        <v>2</v>
      </c>
      <c r="D38" t="s">
        <v>86</v>
      </c>
      <c r="E38" t="s">
        <v>90</v>
      </c>
      <c r="F38">
        <v>30</v>
      </c>
      <c r="G38" t="s">
        <v>99</v>
      </c>
    </row>
    <row r="39" spans="2:7" x14ac:dyDescent="0.3">
      <c r="B39" t="s">
        <v>111</v>
      </c>
      <c r="C39">
        <v>2</v>
      </c>
      <c r="D39" t="s">
        <v>92</v>
      </c>
      <c r="E39" t="s">
        <v>90</v>
      </c>
      <c r="F39">
        <v>30</v>
      </c>
      <c r="G39" t="s">
        <v>99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E9"/>
    </sheetView>
  </sheetViews>
  <sheetFormatPr defaultRowHeight="14.4" x14ac:dyDescent="0.3"/>
  <cols>
    <col min="5" max="5" width="16.33203125" bestFit="1" customWidth="1"/>
  </cols>
  <sheetData>
    <row r="1" spans="1:5" x14ac:dyDescent="0.3">
      <c r="C1" t="s">
        <v>51</v>
      </c>
      <c r="D1" t="s">
        <v>52</v>
      </c>
      <c r="E1" s="18" t="s">
        <v>71</v>
      </c>
    </row>
    <row r="2" spans="1:5" x14ac:dyDescent="0.3">
      <c r="B2" s="19" t="s">
        <v>11</v>
      </c>
      <c r="D2" s="20">
        <v>0</v>
      </c>
    </row>
    <row r="3" spans="1:5" x14ac:dyDescent="0.3">
      <c r="B3" t="s">
        <v>53</v>
      </c>
      <c r="C3">
        <v>48.0901</v>
      </c>
    </row>
    <row r="4" spans="1:5" x14ac:dyDescent="0.3">
      <c r="B4" s="20" t="s">
        <v>54</v>
      </c>
      <c r="D4" s="20">
        <v>41.442700000000002</v>
      </c>
      <c r="E4">
        <f>D4-D2</f>
        <v>41.442700000000002</v>
      </c>
    </row>
    <row r="5" spans="1:5" x14ac:dyDescent="0.3">
      <c r="B5" t="s">
        <v>62</v>
      </c>
      <c r="C5">
        <v>57.494</v>
      </c>
      <c r="D5">
        <v>49.846600000000002</v>
      </c>
    </row>
    <row r="6" spans="1:5" x14ac:dyDescent="0.3">
      <c r="B6" s="20" t="s">
        <v>63</v>
      </c>
      <c r="C6">
        <v>77.494</v>
      </c>
      <c r="D6" s="20">
        <v>69.846599999999995</v>
      </c>
      <c r="E6">
        <f>D6-D4</f>
        <v>28.403899999999993</v>
      </c>
    </row>
    <row r="7" spans="1:5" x14ac:dyDescent="0.3">
      <c r="A7" t="s">
        <v>64</v>
      </c>
      <c r="B7" s="20" t="s">
        <v>65</v>
      </c>
      <c r="C7">
        <v>94.494</v>
      </c>
      <c r="D7" s="20">
        <v>86.846599999999995</v>
      </c>
      <c r="E7">
        <f>D7-D6</f>
        <v>17</v>
      </c>
    </row>
    <row r="8" spans="1:5" x14ac:dyDescent="0.3">
      <c r="A8" t="s">
        <v>64</v>
      </c>
      <c r="B8" t="s">
        <v>67</v>
      </c>
      <c r="C8">
        <v>98.5</v>
      </c>
      <c r="D8" s="20">
        <v>91</v>
      </c>
      <c r="E8">
        <f>D8-D7</f>
        <v>4.1534000000000049</v>
      </c>
    </row>
    <row r="9" spans="1:5" x14ac:dyDescent="0.3">
      <c r="B9" t="s">
        <v>68</v>
      </c>
      <c r="D9" s="20">
        <v>91.55</v>
      </c>
      <c r="E9">
        <f>D9-D8</f>
        <v>0.54999999999999716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Go</vt:lpstr>
      <vt:lpstr>Dati</vt:lpstr>
      <vt:lpstr>Distances</vt:lpstr>
      <vt:lpstr>More Distances</vt:lpstr>
      <vt:lpstr>Sheet1</vt:lpstr>
      <vt:lpstr>Dpi.f1</vt:lpstr>
      <vt:lpstr>Dpi.f1V</vt:lpstr>
      <vt:lpstr>Dpi.f2H</vt:lpstr>
      <vt:lpstr>Dpi.f2V</vt:lpstr>
      <vt:lpstr>Fel1Factor</vt:lpstr>
      <vt:lpstr>Fel2Factor</vt:lpstr>
      <vt:lpstr>FelSource</vt:lpstr>
      <vt:lpstr>Kb.AngleIn</vt:lpstr>
      <vt:lpstr>Kb.CrossSection</vt:lpstr>
      <vt:lpstr>Kb.Size</vt:lpstr>
      <vt:lpstr>Lambda</vt:lpstr>
      <vt:lpstr>Lambda_nm</vt:lpstr>
      <vt:lpstr>ThetaI</vt:lpstr>
      <vt:lpstr>Tmx.f1</vt:lpstr>
      <vt:lpstr>Tmx.f2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</dc:creator>
  <cp:lastModifiedBy>Mike</cp:lastModifiedBy>
  <dcterms:created xsi:type="dcterms:W3CDTF">2018-01-03T10:17:46Z</dcterms:created>
  <dcterms:modified xsi:type="dcterms:W3CDTF">2019-12-02T22:35:42Z</dcterms:modified>
</cp:coreProperties>
</file>