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vasquez/Documents/ProblemSolvingSpreadsheets/PROJECT2/P2P3/"/>
    </mc:Choice>
  </mc:AlternateContent>
  <xr:revisionPtr revIDLastSave="0" documentId="13_ncr:1_{11068778-26FE-CC4E-9F07-D0F6FBED6E3D}" xr6:coauthVersionLast="47" xr6:coauthVersionMax="47" xr10:uidLastSave="{00000000-0000-0000-0000-000000000000}"/>
  <bookViews>
    <workbookView xWindow="0" yWindow="760" windowWidth="30240" windowHeight="18000" tabRatio="633" xr2:uid="{00000000-000D-0000-FFFF-FFFF00000000}"/>
  </bookViews>
  <sheets>
    <sheet name="Investments" sheetId="1" r:id="rId1"/>
    <sheet name="Mortgage" sheetId="2" r:id="rId2"/>
    <sheet name="Auto Leas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5" i="4"/>
  <c r="B6" i="3"/>
  <c r="B7" i="2"/>
  <c r="B6" i="2"/>
  <c r="C10" i="1"/>
  <c r="B10" i="1"/>
  <c r="G4" i="1"/>
  <c r="G3" i="1"/>
  <c r="G10" i="1" s="1"/>
  <c r="G6" i="1"/>
  <c r="G8" i="1"/>
  <c r="G7" i="1"/>
  <c r="G5" i="1"/>
  <c r="E4" i="1"/>
  <c r="E3" i="1"/>
  <c r="E6" i="1"/>
  <c r="E8" i="1"/>
  <c r="E7" i="1"/>
  <c r="E5" i="1"/>
  <c r="G9" i="1" l="1"/>
  <c r="E3" i="4" s="1"/>
  <c r="C9" i="1"/>
  <c r="B9" i="1"/>
  <c r="E2" i="4" s="1"/>
  <c r="E9" i="1" l="1"/>
  <c r="F4" i="4"/>
  <c r="F7" i="4" s="1"/>
</calcChain>
</file>

<file path=xl/sharedStrings.xml><?xml version="1.0" encoding="utf-8"?>
<sst xmlns="http://schemas.openxmlformats.org/spreadsheetml/2006/main" count="36" uniqueCount="34">
  <si>
    <t>Growth Rate</t>
  </si>
  <si>
    <t>Total</t>
  </si>
  <si>
    <t>Average</t>
  </si>
  <si>
    <t>Annual Interest Rate</t>
  </si>
  <si>
    <t>Repayment Years</t>
  </si>
  <si>
    <t>Monthly Payments</t>
  </si>
  <si>
    <t>Financial Summary</t>
  </si>
  <si>
    <t>Two Years of Mortgage Payments</t>
  </si>
  <si>
    <t>Two Years of Lease Payments</t>
  </si>
  <si>
    <t>Investment Gains Less Mortgage and Lease Payments</t>
  </si>
  <si>
    <t>Personal Investments</t>
  </si>
  <si>
    <t>Investment Fund</t>
  </si>
  <si>
    <t>Treasury Bond</t>
  </si>
  <si>
    <t>Corporate Bond</t>
  </si>
  <si>
    <t>Domestic Dividend</t>
  </si>
  <si>
    <t>Mid Cap Domestic</t>
  </si>
  <si>
    <t>Emerging Markets</t>
  </si>
  <si>
    <t>Energy</t>
  </si>
  <si>
    <t>Current Balance</t>
  </si>
  <si>
    <t>Percent to Total</t>
  </si>
  <si>
    <t>Mortgage Information</t>
  </si>
  <si>
    <t>Price of House</t>
  </si>
  <si>
    <t>Down Payment</t>
  </si>
  <si>
    <t>Principal of Loan</t>
  </si>
  <si>
    <t>Automobile Lease</t>
  </si>
  <si>
    <t>Price of Car</t>
  </si>
  <si>
    <t>Residual Value at end of Lease</t>
  </si>
  <si>
    <t>Terms of Lease (in months)</t>
  </si>
  <si>
    <t>Target Growth Rate</t>
  </si>
  <si>
    <t>2 Year Future Value</t>
  </si>
  <si>
    <t>Invested Principal</t>
  </si>
  <si>
    <t>Principal of Investments</t>
  </si>
  <si>
    <t>2 Year Future Value of Investments</t>
  </si>
  <si>
    <t>2 Year Investment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</si>
</sst>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9" fontId="2" fillId="0" borderId="0" xfId="1" applyFont="1"/>
    <xf numFmtId="0" fontId="5" fillId="0" borderId="0" xfId="0" applyFont="1"/>
    <xf numFmtId="0" fontId="5" fillId="0" borderId="4" xfId="0" applyFont="1" applyBorder="1"/>
    <xf numFmtId="164" fontId="5" fillId="0" borderId="4" xfId="0" applyNumberFormat="1" applyFont="1" applyBorder="1"/>
    <xf numFmtId="10" fontId="5" fillId="0" borderId="4" xfId="0" applyNumberFormat="1" applyFont="1" applyBorder="1"/>
    <xf numFmtId="0" fontId="3" fillId="4" borderId="4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5" fillId="0" borderId="3" xfId="0" applyFont="1" applyBorder="1"/>
    <xf numFmtId="0" fontId="3" fillId="0" borderId="3" xfId="0" applyFont="1" applyBorder="1"/>
    <xf numFmtId="0" fontId="7" fillId="0" borderId="3" xfId="0" applyFont="1" applyBorder="1"/>
    <xf numFmtId="165" fontId="5" fillId="0" borderId="4" xfId="1" applyNumberFormat="1" applyFont="1" applyBorder="1"/>
    <xf numFmtId="165" fontId="3" fillId="0" borderId="4" xfId="1" applyNumberFormat="1" applyFont="1" applyBorder="1"/>
    <xf numFmtId="165" fontId="7" fillId="0" borderId="4" xfId="1" applyNumberFormat="1" applyFont="1" applyBorder="1"/>
    <xf numFmtId="166" fontId="5" fillId="0" borderId="4" xfId="2" applyNumberFormat="1" applyFont="1" applyBorder="1"/>
    <xf numFmtId="166" fontId="3" fillId="0" borderId="4" xfId="2" applyNumberFormat="1" applyFont="1" applyBorder="1"/>
    <xf numFmtId="166" fontId="7" fillId="0" borderId="4" xfId="2" applyNumberFormat="1" applyFont="1" applyBorder="1"/>
    <xf numFmtId="8" fontId="5" fillId="0" borderId="4" xfId="0" applyNumberFormat="1" applyFont="1" applyBorder="1"/>
    <xf numFmtId="166" fontId="5" fillId="0" borderId="18" xfId="2" applyNumberFormat="1" applyFont="1" applyBorder="1" applyAlignment="1"/>
    <xf numFmtId="166" fontId="5" fillId="0" borderId="5" xfId="2" applyNumberFormat="1" applyFont="1" applyBorder="1"/>
    <xf numFmtId="166" fontId="5" fillId="0" borderId="20" xfId="2" applyNumberFormat="1" applyFont="1" applyFill="1" applyBorder="1" applyAlignment="1"/>
    <xf numFmtId="166" fontId="5" fillId="0" borderId="9" xfId="2" applyNumberFormat="1" applyFont="1" applyBorder="1"/>
    <xf numFmtId="166" fontId="5" fillId="0" borderId="11" xfId="2" applyNumberFormat="1" applyFont="1" applyBorder="1"/>
    <xf numFmtId="166" fontId="5" fillId="0" borderId="21" xfId="2" applyNumberFormat="1" applyFont="1" applyBorder="1"/>
    <xf numFmtId="9" fontId="5" fillId="0" borderId="4" xfId="1" applyFont="1" applyBorder="1"/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10979877515314"/>
          <c:y val="0.15782407407407409"/>
          <c:w val="0.68400831146106733"/>
          <c:h val="0.61498432487605714"/>
        </c:manualLayout>
      </c:layout>
      <c:barChart>
        <c:barDir val="bar"/>
        <c:grouping val="clustered"/>
        <c:varyColors val="0"/>
        <c:ser>
          <c:idx val="5"/>
          <c:order val="5"/>
          <c:tx>
            <c:strRef>
              <c:f>Investments!$G$1:$G$2</c:f>
              <c:strCache>
                <c:ptCount val="2"/>
                <c:pt idx="0">
                  <c:v>Personal Investments</c:v>
                </c:pt>
                <c:pt idx="1">
                  <c:v>2 Year Future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Investments!$A$3:$A$10</c15:sqref>
                  </c15:fullRef>
                </c:ext>
              </c:extLst>
              <c:f>Investments!$A$3:$A$8</c:f>
              <c:strCache>
                <c:ptCount val="6"/>
                <c:pt idx="0">
                  <c:v>Emerging Markets</c:v>
                </c:pt>
                <c:pt idx="1">
                  <c:v>Energy</c:v>
                </c:pt>
                <c:pt idx="2">
                  <c:v>Treasury Bond</c:v>
                </c:pt>
                <c:pt idx="3">
                  <c:v>Mid Cap Domestic</c:v>
                </c:pt>
                <c:pt idx="4">
                  <c:v>Corporate Bond</c:v>
                </c:pt>
                <c:pt idx="5">
                  <c:v>Domestic Dividend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Investments!$G$3:$G$10</c15:sqref>
                  </c15:fullRef>
                </c:ext>
              </c:extLst>
              <c:f>Investments!$G$3:$G$8</c:f>
              <c:numCache>
                <c:formatCode>_("$"* #,##0_);_("$"* \(#,##0\);_("$"* "-"??_);_(@_)</c:formatCode>
                <c:ptCount val="6"/>
                <c:pt idx="0">
                  <c:v>12210.25</c:v>
                </c:pt>
                <c:pt idx="1">
                  <c:v>12831.480000000001</c:v>
                </c:pt>
                <c:pt idx="2">
                  <c:v>11357.059999999998</c:v>
                </c:pt>
                <c:pt idx="3">
                  <c:v>17086.106250000001</c:v>
                </c:pt>
                <c:pt idx="4">
                  <c:v>17364.375</c:v>
                </c:pt>
                <c:pt idx="5">
                  <c:v>22628.160000000003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0-485D-8FC4-FB95361FF6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6911632"/>
        <c:axId val="526910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Investments!$B$1:$B$2</c15:sqref>
                        </c15:formulaRef>
                      </c:ext>
                    </c:extLst>
                    <c:strCache>
                      <c:ptCount val="2"/>
                      <c:pt idx="0">
                        <c:v>Personal Investments</c:v>
                      </c:pt>
                      <c:pt idx="1">
                        <c:v>Invested Principal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Investments!$A$3:$A$10</c15:sqref>
                        </c15:fullRef>
                        <c15:formulaRef>
                          <c15:sqref>Investments!$A$3:$A$8</c15:sqref>
                        </c15:formulaRef>
                      </c:ext>
                    </c:extLst>
                    <c:strCache>
                      <c:ptCount val="6"/>
                      <c:pt idx="0">
                        <c:v>Emerging Markets</c:v>
                      </c:pt>
                      <c:pt idx="1">
                        <c:v>Energy</c:v>
                      </c:pt>
                      <c:pt idx="2">
                        <c:v>Treasury Bond</c:v>
                      </c:pt>
                      <c:pt idx="3">
                        <c:v>Mid Cap Domestic</c:v>
                      </c:pt>
                      <c:pt idx="4">
                        <c:v>Corporate Bond</c:v>
                      </c:pt>
                      <c:pt idx="5">
                        <c:v>Domestic Dividend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Investments!$B$3:$B$10</c15:sqref>
                        </c15:fullRef>
                        <c15:formulaRef>
                          <c15:sqref>Investments!$B$3:$B$8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70-485D-8FC4-FB95361FF6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Investments!$C$1:$C$2</c15:sqref>
                        </c15:formulaRef>
                      </c:ext>
                    </c:extLst>
                    <c:strCache>
                      <c:ptCount val="2"/>
                      <c:pt idx="0">
                        <c:v>Personal Investments</c:v>
                      </c:pt>
                      <c:pt idx="1">
                        <c:v>Current Balance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Investments!$A$3:$A$10</c15:sqref>
                        </c15:fullRef>
                        <c15:formulaRef>
                          <c15:sqref>Investments!$A$3:$A$8</c15:sqref>
                        </c15:formulaRef>
                      </c:ext>
                    </c:extLst>
                    <c:strCache>
                      <c:ptCount val="6"/>
                      <c:pt idx="0">
                        <c:v>Emerging Markets</c:v>
                      </c:pt>
                      <c:pt idx="1">
                        <c:v>Energy</c:v>
                      </c:pt>
                      <c:pt idx="2">
                        <c:v>Treasury Bond</c:v>
                      </c:pt>
                      <c:pt idx="3">
                        <c:v>Mid Cap Domestic</c:v>
                      </c:pt>
                      <c:pt idx="4">
                        <c:v>Corporate Bond</c:v>
                      </c:pt>
                      <c:pt idx="5">
                        <c:v>Domestic Dividend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Investments!$C$3:$C$10</c15:sqref>
                        </c15:fullRef>
                        <c15:formulaRef>
                          <c15:sqref>Investments!$C$3:$C$8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10000</c:v>
                      </c:pt>
                      <c:pt idx="1">
                        <c:v>10800</c:v>
                      </c:pt>
                      <c:pt idx="2">
                        <c:v>10400</c:v>
                      </c:pt>
                      <c:pt idx="3">
                        <c:v>14250</c:v>
                      </c:pt>
                      <c:pt idx="4">
                        <c:v>15750</c:v>
                      </c:pt>
                      <c:pt idx="5">
                        <c:v>19400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70-485D-8FC4-FB95361FF6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Investments!$D$1:$D$2</c15:sqref>
                        </c15:formulaRef>
                      </c:ext>
                    </c:extLst>
                    <c:strCache>
                      <c:ptCount val="2"/>
                      <c:pt idx="0">
                        <c:v>Personal Investments</c:v>
                      </c:pt>
                      <c:pt idx="1">
                        <c:v>Percent to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Investments!$A$3:$A$10</c15:sqref>
                        </c15:fullRef>
                        <c15:formulaRef>
                          <c15:sqref>Investments!$A$3:$A$8</c15:sqref>
                        </c15:formulaRef>
                      </c:ext>
                    </c:extLst>
                    <c:strCache>
                      <c:ptCount val="6"/>
                      <c:pt idx="0">
                        <c:v>Emerging Markets</c:v>
                      </c:pt>
                      <c:pt idx="1">
                        <c:v>Energy</c:v>
                      </c:pt>
                      <c:pt idx="2">
                        <c:v>Treasury Bond</c:v>
                      </c:pt>
                      <c:pt idx="3">
                        <c:v>Mid Cap Domestic</c:v>
                      </c:pt>
                      <c:pt idx="4">
                        <c:v>Corporate Bond</c:v>
                      </c:pt>
                      <c:pt idx="5">
                        <c:v>Domestic Dividend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Investments!$D$3:$D$10</c15:sqref>
                        </c15:fullRef>
                        <c15:formulaRef>
                          <c15:sqref>Investments!$D$3:$D$8</c15:sqref>
                        </c15:formulaRef>
                      </c:ext>
                    </c:extLst>
                    <c:numCache>
                      <c:formatCode>0.0%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70-485D-8FC4-FB95361FF6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Investments!$E$1:$E$2</c15:sqref>
                        </c15:formulaRef>
                      </c:ext>
                    </c:extLst>
                    <c:strCache>
                      <c:ptCount val="2"/>
                      <c:pt idx="0">
                        <c:v>Personal Investments</c:v>
                      </c:pt>
                      <c:pt idx="1">
                        <c:v>Growth 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Investments!$A$3:$A$10</c15:sqref>
                        </c15:fullRef>
                        <c15:formulaRef>
                          <c15:sqref>Investments!$A$3:$A$8</c15:sqref>
                        </c15:formulaRef>
                      </c:ext>
                    </c:extLst>
                    <c:strCache>
                      <c:ptCount val="6"/>
                      <c:pt idx="0">
                        <c:v>Emerging Markets</c:v>
                      </c:pt>
                      <c:pt idx="1">
                        <c:v>Energy</c:v>
                      </c:pt>
                      <c:pt idx="2">
                        <c:v>Treasury Bond</c:v>
                      </c:pt>
                      <c:pt idx="3">
                        <c:v>Mid Cap Domestic</c:v>
                      </c:pt>
                      <c:pt idx="4">
                        <c:v>Corporate Bond</c:v>
                      </c:pt>
                      <c:pt idx="5">
                        <c:v>Domestic Dividend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Investments!$E$3:$E$10</c15:sqref>
                        </c15:fullRef>
                        <c15:formulaRef>
                          <c15:sqref>Investments!$E$3:$E$8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0.08</c:v>
                      </c:pt>
                      <c:pt idx="2">
                        <c:v>0.04</c:v>
                      </c:pt>
                      <c:pt idx="3">
                        <c:v>-0.05</c:v>
                      </c:pt>
                      <c:pt idx="4">
                        <c:v>0.05</c:v>
                      </c:pt>
                      <c:pt idx="5">
                        <c:v>-0.03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70-485D-8FC4-FB95361FF6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Investments!$F$1:$F$2</c15:sqref>
                        </c15:formulaRef>
                      </c:ext>
                    </c:extLst>
                    <c:strCache>
                      <c:ptCount val="2"/>
                      <c:pt idx="0">
                        <c:v>Personal Investments</c:v>
                      </c:pt>
                      <c:pt idx="1">
                        <c:v>Target Growth 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Investments!$A$3:$A$10</c15:sqref>
                        </c15:fullRef>
                        <c15:formulaRef>
                          <c15:sqref>Investments!$A$3:$A$8</c15:sqref>
                        </c15:formulaRef>
                      </c:ext>
                    </c:extLst>
                    <c:strCache>
                      <c:ptCount val="6"/>
                      <c:pt idx="0">
                        <c:v>Emerging Markets</c:v>
                      </c:pt>
                      <c:pt idx="1">
                        <c:v>Energy</c:v>
                      </c:pt>
                      <c:pt idx="2">
                        <c:v>Treasury Bond</c:v>
                      </c:pt>
                      <c:pt idx="3">
                        <c:v>Mid Cap Domestic</c:v>
                      </c:pt>
                      <c:pt idx="4">
                        <c:v>Corporate Bond</c:v>
                      </c:pt>
                      <c:pt idx="5">
                        <c:v>Domestic Dividend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Investments!$F$3:$F$10</c15:sqref>
                        </c15:fullRef>
                        <c15:formulaRef>
                          <c15:sqref>Investments!$F$3:$F$8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0.105</c:v>
                      </c:pt>
                      <c:pt idx="1">
                        <c:v>0.09</c:v>
                      </c:pt>
                      <c:pt idx="2">
                        <c:v>4.4999999999999998E-2</c:v>
                      </c:pt>
                      <c:pt idx="3">
                        <c:v>9.5000000000000001E-2</c:v>
                      </c:pt>
                      <c:pt idx="4">
                        <c:v>0.05</c:v>
                      </c:pt>
                      <c:pt idx="5">
                        <c:v>0.08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0-485D-8FC4-FB95361FF6D7}"/>
                  </c:ext>
                </c:extLst>
              </c15:ser>
            </c15:filteredBarSeries>
          </c:ext>
        </c:extLst>
      </c:barChart>
      <c:catAx>
        <c:axId val="5269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0976"/>
        <c:crosses val="autoZero"/>
        <c:auto val="1"/>
        <c:lblAlgn val="ctr"/>
        <c:lblOffset val="100"/>
        <c:noMultiLvlLbl val="0"/>
      </c:catAx>
      <c:valAx>
        <c:axId val="5269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1003299</xdr:colOff>
      <xdr:row>11</xdr:row>
      <xdr:rowOff>52387</xdr:rowOff>
    </xdr:from>
    <xdr:to>
      <xdr:col>5</xdr:col>
      <xdr:colOff>800100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A3A5F-BC2A-4F80-BEFE-A3D9AD4B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selection activeCell="I1" sqref="I1"/>
    </sheetView>
  </sheetViews>
  <sheetFormatPr baseColWidth="10" defaultColWidth="9.1640625" defaultRowHeight="14" x14ac:dyDescent="0.15"/>
  <cols>
    <col min="1" max="1" width="22.33203125" style="1" customWidth="1"/>
    <col min="2" max="2" width="13.5" style="1" customWidth="1"/>
    <col min="3" max="3" width="13" style="1" customWidth="1"/>
    <col min="4" max="4" width="10.5" style="1" customWidth="1"/>
    <col min="5" max="5" width="13.6640625" style="1" customWidth="1"/>
    <col min="6" max="6" width="17" style="1" customWidth="1"/>
    <col min="7" max="7" width="15" style="1" customWidth="1"/>
    <col min="8" max="16384" width="9.1640625" style="1"/>
  </cols>
  <sheetData>
    <row r="1" spans="1:9" ht="28.5" customHeight="1" thickTop="1" thickBot="1" x14ac:dyDescent="0.2">
      <c r="A1" s="28" t="s">
        <v>10</v>
      </c>
      <c r="B1" s="29"/>
      <c r="C1" s="29"/>
      <c r="D1" s="29"/>
      <c r="E1" s="29"/>
      <c r="F1" s="29"/>
      <c r="G1" s="30"/>
    </row>
    <row r="2" spans="1:9" ht="33.75" customHeight="1" x14ac:dyDescent="0.2">
      <c r="A2" s="2" t="s">
        <v>11</v>
      </c>
      <c r="B2" s="3" t="s">
        <v>30</v>
      </c>
      <c r="C2" s="3" t="s">
        <v>18</v>
      </c>
      <c r="D2" s="3" t="s">
        <v>19</v>
      </c>
      <c r="E2" s="3" t="s">
        <v>0</v>
      </c>
      <c r="F2" s="3" t="s">
        <v>28</v>
      </c>
      <c r="G2" s="3" t="s">
        <v>29</v>
      </c>
    </row>
    <row r="3" spans="1:9" ht="18" customHeight="1" x14ac:dyDescent="0.2">
      <c r="A3" s="11" t="s">
        <v>16</v>
      </c>
      <c r="B3" s="17">
        <v>10000</v>
      </c>
      <c r="C3" s="17">
        <v>10000</v>
      </c>
      <c r="D3" s="14"/>
      <c r="E3" s="27">
        <f t="shared" ref="E3:E9" si="0">(C3-B3)/B3</f>
        <v>0</v>
      </c>
      <c r="F3" s="14">
        <v>0.105</v>
      </c>
      <c r="G3" s="17">
        <f t="shared" ref="G3:G8" si="1">FV(F3,2,0,-C3)</f>
        <v>12210.25</v>
      </c>
      <c r="I3" s="4"/>
    </row>
    <row r="4" spans="1:9" ht="18" customHeight="1" x14ac:dyDescent="0.2">
      <c r="A4" s="11" t="s">
        <v>17</v>
      </c>
      <c r="B4" s="17">
        <v>10000</v>
      </c>
      <c r="C4" s="17">
        <v>10800</v>
      </c>
      <c r="D4" s="14"/>
      <c r="E4" s="27">
        <f t="shared" si="0"/>
        <v>0.08</v>
      </c>
      <c r="F4" s="14">
        <v>0.09</v>
      </c>
      <c r="G4" s="17">
        <f t="shared" si="1"/>
        <v>12831.480000000001</v>
      </c>
      <c r="I4" s="4"/>
    </row>
    <row r="5" spans="1:9" ht="18" customHeight="1" x14ac:dyDescent="0.2">
      <c r="A5" s="11" t="s">
        <v>12</v>
      </c>
      <c r="B5" s="17">
        <v>10000</v>
      </c>
      <c r="C5" s="17">
        <v>10400</v>
      </c>
      <c r="D5" s="14"/>
      <c r="E5" s="27">
        <f t="shared" si="0"/>
        <v>0.04</v>
      </c>
      <c r="F5" s="14">
        <v>4.4999999999999998E-2</v>
      </c>
      <c r="G5" s="17">
        <f t="shared" si="1"/>
        <v>11357.059999999998</v>
      </c>
      <c r="I5" s="4"/>
    </row>
    <row r="6" spans="1:9" ht="18" customHeight="1" x14ac:dyDescent="0.2">
      <c r="A6" s="11" t="s">
        <v>15</v>
      </c>
      <c r="B6" s="17">
        <v>15000</v>
      </c>
      <c r="C6" s="17">
        <v>14250</v>
      </c>
      <c r="D6" s="14"/>
      <c r="E6" s="27">
        <f t="shared" si="0"/>
        <v>-0.05</v>
      </c>
      <c r="F6" s="14">
        <v>9.5000000000000001E-2</v>
      </c>
      <c r="G6" s="17">
        <f t="shared" si="1"/>
        <v>17086.106250000001</v>
      </c>
      <c r="I6" s="4"/>
    </row>
    <row r="7" spans="1:9" ht="18" customHeight="1" x14ac:dyDescent="0.2">
      <c r="A7" s="11" t="s">
        <v>13</v>
      </c>
      <c r="B7" s="17">
        <v>15000</v>
      </c>
      <c r="C7" s="17">
        <v>15750</v>
      </c>
      <c r="D7" s="14"/>
      <c r="E7" s="27">
        <f t="shared" si="0"/>
        <v>0.05</v>
      </c>
      <c r="F7" s="14">
        <v>0.05</v>
      </c>
      <c r="G7" s="17">
        <f t="shared" si="1"/>
        <v>17364.375</v>
      </c>
      <c r="I7" s="4"/>
    </row>
    <row r="8" spans="1:9" ht="18" customHeight="1" x14ac:dyDescent="0.2">
      <c r="A8" s="11" t="s">
        <v>14</v>
      </c>
      <c r="B8" s="17">
        <v>20000</v>
      </c>
      <c r="C8" s="17">
        <v>19400</v>
      </c>
      <c r="D8" s="14"/>
      <c r="E8" s="27">
        <f t="shared" si="0"/>
        <v>-0.03</v>
      </c>
      <c r="F8" s="14">
        <v>0.08</v>
      </c>
      <c r="G8" s="17">
        <f t="shared" si="1"/>
        <v>22628.160000000003</v>
      </c>
      <c r="I8" s="4"/>
    </row>
    <row r="9" spans="1:9" ht="22.5" customHeight="1" x14ac:dyDescent="0.2">
      <c r="A9" s="12" t="s">
        <v>1</v>
      </c>
      <c r="B9" s="18">
        <f>SUM(B3:B8)</f>
        <v>80000</v>
      </c>
      <c r="C9" s="18">
        <f>SUM(C3:C8)</f>
        <v>80600</v>
      </c>
      <c r="D9" s="15"/>
      <c r="E9" s="15">
        <f t="shared" si="0"/>
        <v>7.4999999999999997E-3</v>
      </c>
      <c r="F9" s="15"/>
      <c r="G9" s="18">
        <f>SUM(G3:G8)</f>
        <v>93477.431250000009</v>
      </c>
    </row>
    <row r="10" spans="1:9" ht="21.75" customHeight="1" x14ac:dyDescent="0.2">
      <c r="A10" s="13" t="s">
        <v>2</v>
      </c>
      <c r="B10" s="19">
        <f>AVERAGE(B3:B8)</f>
        <v>13333.333333333334</v>
      </c>
      <c r="C10" s="19">
        <f>AVERAGE(C3:C8)</f>
        <v>13433.333333333334</v>
      </c>
      <c r="D10" s="16"/>
      <c r="E10" s="16"/>
      <c r="F10" s="16"/>
      <c r="G10" s="19">
        <f>AVERAGE(G3:G8)</f>
        <v>15579.571875000001</v>
      </c>
    </row>
  </sheetData>
  <sortState xmlns:xlrd2="http://schemas.microsoft.com/office/spreadsheetml/2017/richdata2" ref="A3:G8">
    <sortCondition ref="B3:B8"/>
    <sortCondition descending="1" ref="F3:F8"/>
  </sortState>
  <mergeCells count="1">
    <mergeCell ref="A1:G1"/>
  </mergeCells>
  <pageMargins left="0.7" right="0.7" top="0.75" bottom="0.75" header="0.3" footer="0.3"/>
  <pageSetup orientation="portrait" r:id="rId1"/>
  <headerFooter>
    <oddHeader xml:space="preserve">&amp;C
</oddHeader>
    <oddFooter>&amp;COscar Vasquez&amp;R&amp;D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Normal="100" workbookViewId="0">
      <selection activeCell="B7" sqref="B7"/>
    </sheetView>
  </sheetViews>
  <sheetFormatPr baseColWidth="10" defaultColWidth="9.1640625" defaultRowHeight="16" x14ac:dyDescent="0.2"/>
  <cols>
    <col min="1" max="1" width="16.6640625" style="5" customWidth="1"/>
    <col min="2" max="2" width="19" style="5" customWidth="1"/>
    <col min="3" max="16384" width="9.1640625" style="5"/>
  </cols>
  <sheetData>
    <row r="1" spans="1:2" ht="32.25" customHeight="1" x14ac:dyDescent="0.2">
      <c r="A1" s="31" t="s">
        <v>20</v>
      </c>
      <c r="B1" s="32"/>
    </row>
    <row r="2" spans="1:2" ht="35" customHeight="1" x14ac:dyDescent="0.2">
      <c r="A2" s="10" t="s">
        <v>3</v>
      </c>
      <c r="B2" s="8">
        <v>4.9000000000000002E-2</v>
      </c>
    </row>
    <row r="3" spans="1:2" ht="35" customHeight="1" x14ac:dyDescent="0.2">
      <c r="A3" s="10" t="s">
        <v>4</v>
      </c>
      <c r="B3" s="6">
        <v>30</v>
      </c>
    </row>
    <row r="4" spans="1:2" ht="35" customHeight="1" x14ac:dyDescent="0.2">
      <c r="A4" s="10" t="s">
        <v>21</v>
      </c>
      <c r="B4" s="7">
        <v>275000</v>
      </c>
    </row>
    <row r="5" spans="1:2" ht="35" customHeight="1" x14ac:dyDescent="0.2">
      <c r="A5" s="10" t="s">
        <v>22</v>
      </c>
      <c r="B5" s="7">
        <v>55000</v>
      </c>
    </row>
    <row r="6" spans="1:2" ht="35" customHeight="1" x14ac:dyDescent="0.2">
      <c r="A6" s="10" t="s">
        <v>23</v>
      </c>
      <c r="B6" s="7">
        <f>B4-B5</f>
        <v>220000</v>
      </c>
    </row>
    <row r="7" spans="1:2" ht="35" customHeight="1" x14ac:dyDescent="0.2">
      <c r="A7" s="10" t="s">
        <v>5</v>
      </c>
      <c r="B7" s="7">
        <f>PMT(B2/12, B3*12, -B6, 0, 0)</f>
        <v>1167.5987853701843</v>
      </c>
    </row>
  </sheetData>
  <mergeCells count="1">
    <mergeCell ref="A1:B1"/>
  </mergeCells>
  <pageMargins left="0.7" right="0.7" top="0.75" bottom="0.75" header="0.3" footer="0.3"/>
  <pageSetup orientation="portrait" r:id="rId1"/>
  <headerFooter>
    <oddFooter>&amp;COscar Vasquez&amp;R&amp;D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B2" sqref="B2"/>
    </sheetView>
  </sheetViews>
  <sheetFormatPr baseColWidth="10" defaultColWidth="9.1640625" defaultRowHeight="16" x14ac:dyDescent="0.2"/>
  <cols>
    <col min="1" max="1" width="18.83203125" style="5" customWidth="1"/>
    <col min="2" max="2" width="15.6640625" style="5" customWidth="1"/>
    <col min="3" max="16384" width="9.1640625" style="5"/>
  </cols>
  <sheetData>
    <row r="1" spans="1:2" ht="36.75" customHeight="1" x14ac:dyDescent="0.2">
      <c r="A1" s="33" t="s">
        <v>24</v>
      </c>
      <c r="B1" s="34"/>
    </row>
    <row r="2" spans="1:2" ht="38.25" customHeight="1" x14ac:dyDescent="0.2">
      <c r="A2" s="9" t="s">
        <v>3</v>
      </c>
      <c r="B2" s="8">
        <v>2.0278194747995564E-2</v>
      </c>
    </row>
    <row r="3" spans="1:2" ht="39.75" customHeight="1" x14ac:dyDescent="0.2">
      <c r="A3" s="9" t="s">
        <v>27</v>
      </c>
      <c r="B3" s="6">
        <v>48</v>
      </c>
    </row>
    <row r="4" spans="1:2" ht="24.75" customHeight="1" x14ac:dyDescent="0.2">
      <c r="A4" s="9" t="s">
        <v>25</v>
      </c>
      <c r="B4" s="7">
        <v>26750</v>
      </c>
    </row>
    <row r="5" spans="1:2" ht="39" customHeight="1" x14ac:dyDescent="0.2">
      <c r="A5" s="9" t="s">
        <v>26</v>
      </c>
      <c r="B5" s="7">
        <v>19000</v>
      </c>
    </row>
    <row r="6" spans="1:2" ht="42" customHeight="1" x14ac:dyDescent="0.2">
      <c r="A6" s="9" t="s">
        <v>5</v>
      </c>
      <c r="B6" s="20">
        <f>PMT(B2/12,B3,-B4,B5,1)</f>
        <v>200.00049203108063</v>
      </c>
    </row>
  </sheetData>
  <mergeCells count="1">
    <mergeCell ref="A1:B1"/>
  </mergeCells>
  <pageMargins left="0.7" right="0.7" top="0.75" bottom="0.75" header="0.3" footer="0.3"/>
  <pageSetup orientation="portrait" r:id="rId1"/>
  <headerFooter>
    <oddFooter>&amp;COscar Vasquez&amp;R&amp;D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zoomScaleNormal="100" workbookViewId="0">
      <selection activeCell="E9" sqref="E9"/>
    </sheetView>
  </sheetViews>
  <sheetFormatPr baseColWidth="10" defaultColWidth="9.1640625" defaultRowHeight="16" x14ac:dyDescent="0.2"/>
  <cols>
    <col min="1" max="3" width="9.1640625" style="5"/>
    <col min="4" max="4" width="28.83203125" style="5" customWidth="1"/>
    <col min="5" max="5" width="17.5" style="5" customWidth="1"/>
    <col min="6" max="6" width="20.33203125" style="5" customWidth="1"/>
    <col min="7" max="16384" width="9.1640625" style="5"/>
  </cols>
  <sheetData>
    <row r="1" spans="1:6" ht="33.75" customHeight="1" thickBot="1" x14ac:dyDescent="0.25">
      <c r="A1" s="38" t="s">
        <v>6</v>
      </c>
      <c r="B1" s="39"/>
      <c r="C1" s="39"/>
      <c r="D1" s="39"/>
      <c r="E1" s="39"/>
      <c r="F1" s="40"/>
    </row>
    <row r="2" spans="1:6" ht="22" customHeight="1" x14ac:dyDescent="0.2">
      <c r="A2" s="41" t="s">
        <v>31</v>
      </c>
      <c r="B2" s="42"/>
      <c r="C2" s="42"/>
      <c r="D2" s="43"/>
      <c r="E2" s="21">
        <f>Investments!B9</f>
        <v>80000</v>
      </c>
      <c r="F2" s="22"/>
    </row>
    <row r="3" spans="1:6" ht="22" customHeight="1" x14ac:dyDescent="0.2">
      <c r="A3" s="41" t="s">
        <v>32</v>
      </c>
      <c r="B3" s="42"/>
      <c r="C3" s="42"/>
      <c r="D3" s="43"/>
      <c r="E3" s="21">
        <f>Investments!G9</f>
        <v>93477.431250000009</v>
      </c>
      <c r="F3" s="22"/>
    </row>
    <row r="4" spans="1:6" ht="22" customHeight="1" x14ac:dyDescent="0.2">
      <c r="A4" s="41" t="s">
        <v>33</v>
      </c>
      <c r="B4" s="42"/>
      <c r="C4" s="42"/>
      <c r="D4" s="43"/>
      <c r="E4" s="21"/>
      <c r="F4" s="22">
        <f xml:space="preserve"> E3-E2</f>
        <v>13477.431250000009</v>
      </c>
    </row>
    <row r="5" spans="1:6" ht="22" customHeight="1" x14ac:dyDescent="0.2">
      <c r="A5" s="44" t="s">
        <v>7</v>
      </c>
      <c r="B5" s="45"/>
      <c r="C5" s="45"/>
      <c r="D5" s="45"/>
      <c r="E5" s="21"/>
      <c r="F5" s="22">
        <f>Mortgage!B7*24</f>
        <v>28022.37084888442</v>
      </c>
    </row>
    <row r="6" spans="1:6" ht="22" customHeight="1" x14ac:dyDescent="0.2">
      <c r="A6" s="44" t="s">
        <v>8</v>
      </c>
      <c r="B6" s="45"/>
      <c r="C6" s="45"/>
      <c r="D6" s="45"/>
      <c r="E6" s="23"/>
      <c r="F6" s="24">
        <f>'Auto Lease'!B6 * 24</f>
        <v>4800.011808745935</v>
      </c>
    </row>
    <row r="7" spans="1:6" ht="28.5" customHeight="1" thickBot="1" x14ac:dyDescent="0.25">
      <c r="A7" s="35" t="s">
        <v>9</v>
      </c>
      <c r="B7" s="36"/>
      <c r="C7" s="36"/>
      <c r="D7" s="37"/>
      <c r="E7" s="25"/>
      <c r="F7" s="26">
        <f xml:space="preserve"> F4 - (F5+F6)</f>
        <v>-19344.951407630346</v>
      </c>
    </row>
    <row r="8" spans="1:6" ht="17" thickTop="1" x14ac:dyDescent="0.2"/>
  </sheetData>
  <mergeCells count="7">
    <mergeCell ref="A7:D7"/>
    <mergeCell ref="A1:F1"/>
    <mergeCell ref="A2:D2"/>
    <mergeCell ref="A5:D5"/>
    <mergeCell ref="A6:D6"/>
    <mergeCell ref="A3:D3"/>
    <mergeCell ref="A4:D4"/>
  </mergeCells>
  <pageMargins left="0.7" right="0.7" top="0.75" bottom="0.75" header="0.3" footer="0.3"/>
  <pageSetup orientation="portrait" r:id="rId1"/>
  <headerFooter>
    <oddFooter>&amp;COscar Vasquez&amp;R&amp;D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Investments</vt:lpstr>
      <vt:lpstr>Mortgage</vt:lpstr>
      <vt:lpstr>Auto Lease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Oscar Vasquez-Flores</cp:lastModifiedBy>
  <dcterms:created xsi:type="dcterms:W3CDTF">2011-03-13T05:09:19Z</dcterms:created>
  <dcterms:modified xsi:type="dcterms:W3CDTF">2024-06-17T20:39:58Z</dcterms:modified>
</cp:coreProperties>
</file>