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" autoFilterDateGrouping="1"/>
  </bookViews>
  <sheets>
    <sheet name="Config" sheetId="1" state="hidden" r:id="rId1"/>
    <sheet name="DATA_Signals" sheetId="2" state="hidden" r:id="rId2"/>
    <sheet name="DATA_Prices" sheetId="3" state="hidden" r:id="rId3"/>
    <sheet name="DATA_Context" sheetId="4" state="hidden" r:id="rId4"/>
    <sheet name="Dashboard" sheetId="5" state="visible" r:id="rId5"/>
    <sheet name="Mi Watchlist" sheetId="6" state="visible" r:id="rId6"/>
    <sheet name="TOP Señales" sheetId="7" state="visible" r:id="rId7"/>
    <sheet name="Índices &amp; ETFs" sheetId="8" state="visible" r:id="rId8"/>
    <sheet name="Metodología Trinity" sheetId="9" state="visible" r:id="rId9"/>
    <sheet name="Videos Educativos" sheetId="10" state="visible" r:id="rId10"/>
    <sheet name="_VBA_CODE_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3">
    <font>
      <name val="Calibri"/>
      <family val="2"/>
      <color theme="1"/>
      <sz val="11"/>
      <scheme val="minor"/>
    </font>
    <font>
      <name val="Calibri"/>
      <b val="1"/>
      <color rgb="FFFFFFFF"/>
      <sz val="18"/>
    </font>
    <font>
      <color rgb="FF64748B"/>
      <sz val="10"/>
    </font>
    <font>
      <b val="1"/>
      <sz val="11"/>
    </font>
    <font>
      <b val="1"/>
      <sz val="14"/>
    </font>
    <font>
      <sz val="10"/>
    </font>
    <font>
      <b val="1"/>
    </font>
    <font>
      <b val="1"/>
      <color rgb="FF1E3A8A"/>
      <sz val="12"/>
    </font>
    <font>
      <i val="1"/>
      <color rgb="FF64748B"/>
      <sz val="9"/>
    </font>
    <font>
      <i val="1"/>
      <sz val="10"/>
    </font>
    <font>
      <i val="1"/>
      <color rgb="FF64748B"/>
      <sz val="8"/>
    </font>
    <font>
      <i val="1"/>
      <sz val="12"/>
    </font>
    <font>
      <b val="1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1E3A8A"/>
        <bgColor rgb="FF1E3A8A"/>
      </patternFill>
    </fill>
    <fill>
      <patternFill patternType="solid">
        <fgColor rgb="FFEFF6FF"/>
        <bgColor rgb="FFEFF6FF"/>
      </patternFill>
    </fill>
    <fill>
      <patternFill patternType="solid">
        <fgColor rgb="FFFED7AA"/>
        <bgColor rgb="FFFED7AA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3" borderId="1" pivotButton="0" quotePrefix="0" xfId="0"/>
    <xf numFmtId="0" fontId="3" fillId="3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6" fillId="0" borderId="2" pivotButton="0" quotePrefix="0" xfId="0"/>
    <xf numFmtId="0" fontId="0" fillId="4" borderId="0" pivotButton="0" quotePrefix="0" xfId="0"/>
    <xf numFmtId="0" fontId="4" fillId="4" borderId="0" pivotButton="0" quotePrefix="0" xfId="0"/>
    <xf numFmtId="0" fontId="7" fillId="4" borderId="0" pivotButton="0" quotePrefix="0" xfId="0"/>
    <xf numFmtId="0" fontId="8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9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ables/table1.xml><?xml version="1.0" encoding="utf-8"?>
<table xmlns="http://schemas.openxmlformats.org/spreadsheetml/2006/main" id="1" name="tbl_Signals" displayName="tbl_Signals" ref="A1:Q6" headerRowCount="1">
  <autoFilter ref="A1:Q6"/>
  <tableColumns count="17">
    <tableColumn id="1" name="ticker"/>
    <tableColumn id="2" name="company"/>
    <tableColumn id="3" name="sector"/>
    <tableColumn id="4" name="signal"/>
    <tableColumn id="5" name="trinity_score"/>
    <tableColumn id="6" name="lynch_score"/>
    <tableColumn id="7" name="oneil_score"/>
    <tableColumn id="8" name="graham_score"/>
    <tableColumn id="9" name="price"/>
    <tableColumn id="10" name="target"/>
    <tableColumn id="11" name="stop_loss"/>
    <tableColumn id="12" name="tp1"/>
    <tableColumn id="13" name="tp2"/>
    <tableColumn id="14" name="potential_return"/>
    <tableColumn id="15" name="risk_reward"/>
    <tableColumn id="16" name="author_dominant"/>
    <tableColumn id="17" name="updated_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_Prices" displayName="tbl_Prices" ref="A1:F6" headerRowCount="1">
  <autoFilter ref="A1:F6"/>
  <tableColumns count="6">
    <tableColumn id="1" name="ticker"/>
    <tableColumn id="2" name="price"/>
    <tableColumn id="3" name="change"/>
    <tableColumn id="4" name="change_percent"/>
    <tableColumn id="5" name="volume"/>
    <tableColumn id="6" name="updated_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Context" displayName="tbl_Context" ref="A1:B8" headerRowCount="1">
  <autoFilter ref="A1:B8"/>
  <tableColumns count="2">
    <tableColumn id="1" name="key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</cols>
  <sheetData>
    <row r="1">
      <c r="A1" t="inlineStr">
        <is>
          <t>TOKEN</t>
        </is>
      </c>
      <c r="B1" t="inlineStr">
        <is>
          <t>tok_free_placeholder_123</t>
        </is>
      </c>
    </row>
    <row r="2">
      <c r="A2" t="inlineStr">
        <is>
          <t>API_BASE</t>
        </is>
      </c>
      <c r="B2" t="inlineStr">
        <is>
          <t>https://api.signalssheets.com</t>
        </is>
      </c>
    </row>
    <row r="3">
      <c r="A3" t="inlineStr">
        <is>
          <t>TIER</t>
        </is>
      </c>
      <c r="B3" t="inlineStr">
        <is>
          <t>FREE</t>
        </is>
      </c>
    </row>
    <row r="4">
      <c r="A4" t="inlineStr">
        <is>
          <t>EMAIL</t>
        </is>
      </c>
      <c r="B4" t="inlineStr">
        <is>
          <t>user@example.com</t>
        </is>
      </c>
    </row>
    <row r="5">
      <c r="A5" t="inlineStr">
        <is>
          <t>VERSION</t>
        </is>
      </c>
      <c r="B5" t="inlineStr">
        <is>
          <t>1.0.0</t>
        </is>
      </c>
    </row>
    <row r="6">
      <c r="A6" t="inlineStr">
        <is>
          <t>LAST_UPDATE</t>
        </is>
      </c>
      <c r="B6" s="1" t="n">
        <v>45957.05788015803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VIDEOS EDUCATIVOS</t>
        </is>
      </c>
    </row>
    <row r="2"/>
    <row r="3"/>
    <row r="6">
      <c r="A6" s="17" t="inlineStr">
        <is>
          <t>Links a videos tutoriales sobre cómo usar SignalsSheets.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8" t="inlineStr">
        <is>
          <t>INSTRUCCIONES: Copiar el código VBA de abajo al módulo Module1 en Excel</t>
        </is>
      </c>
    </row>
    <row r="3">
      <c r="A3" s="19" t="inlineStr">
        <is>
          <t xml:space="preserve">Option Explicit
Sub RefreshAllQueries()
    Application.ScreenUpdating = False
    Application.StatusBar = "Actualizando datos de Cloudflare..."
    On Error Resume Next
    ActiveWorkbook.Queries.Refresh
    DoEvents
    Application.StatusBar = "¡Datos actualizados! " &amp; Now()
    Application.Wait (Now + TimeValue("0:00:02"))
    Application.StatusBar = False
    Application.ScreenUpdating = True
    MsgBox "Datos actualizados correctamente ✓", vbInformation, "SignalsSheets"
End Sub
Sub MakeVeryHidden()
    ' Make data sheets very hidden (not accessible via UI)
    On Error Resume Next
    Sheets("Config").Visible = xlSheetVeryHidden
    Sheets("DATA_Signals").Visible = xlSheetVeryHidden
    Sheets("DATA_Prices").Visible = xlSheetVeryHidden
    Sheets("DATA_Context").Visible = xlSheetVeryHidden
End Sub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A1" t="inlineStr">
        <is>
          <t>ticker</t>
        </is>
      </c>
      <c r="B1" t="inlineStr">
        <is>
          <t>company</t>
        </is>
      </c>
      <c r="C1" t="inlineStr">
        <is>
          <t>sector</t>
        </is>
      </c>
      <c r="D1" t="inlineStr">
        <is>
          <t>signal</t>
        </is>
      </c>
      <c r="E1" t="inlineStr">
        <is>
          <t>trinity_score</t>
        </is>
      </c>
      <c r="F1" t="inlineStr">
        <is>
          <t>lynch_score</t>
        </is>
      </c>
      <c r="G1" t="inlineStr">
        <is>
          <t>oneil_score</t>
        </is>
      </c>
      <c r="H1" t="inlineStr">
        <is>
          <t>graham_score</t>
        </is>
      </c>
      <c r="I1" t="inlineStr">
        <is>
          <t>price</t>
        </is>
      </c>
      <c r="J1" t="inlineStr">
        <is>
          <t>target</t>
        </is>
      </c>
      <c r="K1" t="inlineStr">
        <is>
          <t>stop_loss</t>
        </is>
      </c>
      <c r="L1" t="inlineStr">
        <is>
          <t>tp1</t>
        </is>
      </c>
      <c r="M1" t="inlineStr">
        <is>
          <t>tp2</t>
        </is>
      </c>
      <c r="N1" t="inlineStr">
        <is>
          <t>potential_return</t>
        </is>
      </c>
      <c r="O1" t="inlineStr">
        <is>
          <t>risk_reward</t>
        </is>
      </c>
      <c r="P1" t="inlineStr">
        <is>
          <t>author_dominant</t>
        </is>
      </c>
      <c r="Q1" t="inlineStr">
        <is>
          <t>updated_at</t>
        </is>
      </c>
    </row>
    <row r="2">
      <c r="A2" t="inlineStr">
        <is>
          <t>NVDA</t>
        </is>
      </c>
      <c r="B2" t="inlineStr">
        <is>
          <t>NVIDIA</t>
        </is>
      </c>
      <c r="C2" t="inlineStr">
        <is>
          <t>Tech</t>
        </is>
      </c>
      <c r="D2" t="inlineStr">
        <is>
          <t>BUY</t>
        </is>
      </c>
      <c r="E2" t="n">
        <v>95</v>
      </c>
      <c r="F2" t="n">
        <v>92</v>
      </c>
      <c r="G2" t="n">
        <v>98</v>
      </c>
      <c r="H2" t="n">
        <v>95</v>
      </c>
      <c r="I2" t="n">
        <v>485</v>
      </c>
      <c r="J2" t="n">
        <v>520</v>
      </c>
      <c r="K2" t="n">
        <v>475</v>
      </c>
      <c r="L2" t="n">
        <v>510</v>
      </c>
      <c r="M2" t="n">
        <v>530</v>
      </c>
      <c r="N2" t="n">
        <v>0.07199999999999999</v>
      </c>
      <c r="O2" t="n">
        <v>2.2</v>
      </c>
      <c r="P2" t="inlineStr">
        <is>
          <t>O'Neil</t>
        </is>
      </c>
      <c r="Q2" s="1" t="n">
        <v>45957.05788016276</v>
      </c>
    </row>
    <row r="3">
      <c r="A3" t="inlineStr">
        <is>
          <t>AAPL</t>
        </is>
      </c>
      <c r="B3" t="inlineStr">
        <is>
          <t>Apple</t>
        </is>
      </c>
      <c r="C3" t="inlineStr">
        <is>
          <t>Tech</t>
        </is>
      </c>
      <c r="D3" t="inlineStr">
        <is>
          <t>BUY</t>
        </is>
      </c>
      <c r="E3" t="n">
        <v>92</v>
      </c>
      <c r="F3" t="n">
        <v>88</v>
      </c>
      <c r="G3" t="n">
        <v>95</v>
      </c>
      <c r="H3" t="n">
        <v>90</v>
      </c>
      <c r="I3" t="n">
        <v>175</v>
      </c>
      <c r="J3" t="n">
        <v>185</v>
      </c>
      <c r="K3" t="n">
        <v>171</v>
      </c>
      <c r="L3" t="n">
        <v>180</v>
      </c>
      <c r="M3" t="n">
        <v>190</v>
      </c>
      <c r="N3" t="n">
        <v>0.057</v>
      </c>
      <c r="O3" t="n">
        <v>2</v>
      </c>
      <c r="P3" t="inlineStr">
        <is>
          <t>O'Neil</t>
        </is>
      </c>
      <c r="Q3" s="1" t="n">
        <v>45957.05788016278</v>
      </c>
    </row>
    <row r="4">
      <c r="A4" t="inlineStr">
        <is>
          <t>MSFT</t>
        </is>
      </c>
      <c r="B4" t="inlineStr">
        <is>
          <t>Microsoft</t>
        </is>
      </c>
      <c r="C4" t="inlineStr">
        <is>
          <t>Tech</t>
        </is>
      </c>
      <c r="D4" t="inlineStr">
        <is>
          <t>BUY</t>
        </is>
      </c>
      <c r="E4" t="n">
        <v>88</v>
      </c>
      <c r="F4" t="n">
        <v>85</v>
      </c>
      <c r="G4" t="n">
        <v>90</v>
      </c>
      <c r="H4" t="n">
        <v>88</v>
      </c>
      <c r="I4" t="n">
        <v>380</v>
      </c>
      <c r="J4" t="n">
        <v>405</v>
      </c>
      <c r="K4" t="n">
        <v>370</v>
      </c>
      <c r="L4" t="n">
        <v>395</v>
      </c>
      <c r="M4" t="n">
        <v>415</v>
      </c>
      <c r="N4" t="n">
        <v>0.066</v>
      </c>
      <c r="O4" t="n">
        <v>2.1</v>
      </c>
      <c r="P4" t="inlineStr">
        <is>
          <t>Lynch</t>
        </is>
      </c>
      <c r="Q4" s="1" t="n">
        <v>45957.05788016278</v>
      </c>
    </row>
    <row r="5">
      <c r="A5" t="inlineStr">
        <is>
          <t>GOOGL</t>
        </is>
      </c>
      <c r="B5" t="inlineStr">
        <is>
          <t>Google</t>
        </is>
      </c>
      <c r="C5" t="inlineStr">
        <is>
          <t>Tech</t>
        </is>
      </c>
      <c r="D5" t="inlineStr">
        <is>
          <t>HOLD</t>
        </is>
      </c>
      <c r="E5" t="n">
        <v>75</v>
      </c>
      <c r="F5" t="n">
        <v>72</v>
      </c>
      <c r="G5" t="n">
        <v>78</v>
      </c>
      <c r="H5" t="n">
        <v>75</v>
      </c>
      <c r="I5" t="n">
        <v>140</v>
      </c>
      <c r="J5" t="n">
        <v>145</v>
      </c>
      <c r="K5" t="n">
        <v>136</v>
      </c>
      <c r="L5" t="n">
        <v>143</v>
      </c>
      <c r="M5" t="n">
        <v>148</v>
      </c>
      <c r="N5" t="n">
        <v>0.036</v>
      </c>
      <c r="O5" t="n">
        <v>1.5</v>
      </c>
      <c r="P5" t="inlineStr">
        <is>
          <t>O'Neil</t>
        </is>
      </c>
      <c r="Q5" s="1" t="n">
        <v>45957.05788016278</v>
      </c>
    </row>
    <row r="6">
      <c r="A6" t="inlineStr">
        <is>
          <t>TSLA</t>
        </is>
      </c>
      <c r="B6" t="inlineStr">
        <is>
          <t>Tesla</t>
        </is>
      </c>
      <c r="C6" t="inlineStr">
        <is>
          <t>Auto</t>
        </is>
      </c>
      <c r="D6" t="inlineStr">
        <is>
          <t>HOLD</t>
        </is>
      </c>
      <c r="E6" t="n">
        <v>72</v>
      </c>
      <c r="F6" t="n">
        <v>70</v>
      </c>
      <c r="G6" t="n">
        <v>75</v>
      </c>
      <c r="H6" t="n">
        <v>71</v>
      </c>
      <c r="I6" t="n">
        <v>245</v>
      </c>
      <c r="J6" t="n">
        <v>255</v>
      </c>
      <c r="K6" t="n">
        <v>239</v>
      </c>
      <c r="L6" t="n">
        <v>250</v>
      </c>
      <c r="M6" t="n">
        <v>260</v>
      </c>
      <c r="N6" t="n">
        <v>0.041</v>
      </c>
      <c r="O6" t="n">
        <v>1.6</v>
      </c>
      <c r="P6" t="inlineStr">
        <is>
          <t>Lynch</t>
        </is>
      </c>
      <c r="Q6" s="1" t="n">
        <v>45957.05788016279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t="inlineStr">
        <is>
          <t>ticker</t>
        </is>
      </c>
      <c r="B1" t="inlineStr">
        <is>
          <t>price</t>
        </is>
      </c>
      <c r="C1" t="inlineStr">
        <is>
          <t>change</t>
        </is>
      </c>
      <c r="D1" t="inlineStr">
        <is>
          <t>change_percent</t>
        </is>
      </c>
      <c r="E1" t="inlineStr">
        <is>
          <t>volume</t>
        </is>
      </c>
      <c r="F1" t="inlineStr">
        <is>
          <t>updated_at</t>
        </is>
      </c>
    </row>
    <row r="2">
      <c r="A2" t="inlineStr">
        <is>
          <t>NVDA</t>
        </is>
      </c>
      <c r="B2" t="n">
        <v>485</v>
      </c>
      <c r="C2" t="n">
        <v>5.2</v>
      </c>
      <c r="D2" t="n">
        <v>0.0108</v>
      </c>
      <c r="E2" t="n">
        <v>45000000</v>
      </c>
      <c r="F2" s="1" t="n">
        <v>45957.05788016993</v>
      </c>
    </row>
    <row r="3">
      <c r="A3" t="inlineStr">
        <is>
          <t>AAPL</t>
        </is>
      </c>
      <c r="B3" t="n">
        <v>175</v>
      </c>
      <c r="C3" t="n">
        <v>2.3</v>
      </c>
      <c r="D3" t="n">
        <v>0.0133</v>
      </c>
      <c r="E3" t="n">
        <v>52000000</v>
      </c>
      <c r="F3" s="1" t="n">
        <v>45957.05788016994</v>
      </c>
    </row>
    <row r="4">
      <c r="A4" t="inlineStr">
        <is>
          <t>MSFT</t>
        </is>
      </c>
      <c r="B4" t="n">
        <v>380</v>
      </c>
      <c r="C4" t="n">
        <v>4.1</v>
      </c>
      <c r="D4" t="n">
        <v>0.0109</v>
      </c>
      <c r="E4" t="n">
        <v>28000000</v>
      </c>
      <c r="F4" s="1" t="n">
        <v>45957.05788016995</v>
      </c>
    </row>
    <row r="5">
      <c r="A5" t="inlineStr">
        <is>
          <t>GOOGL</t>
        </is>
      </c>
      <c r="B5" t="n">
        <v>140</v>
      </c>
      <c r="C5" t="n">
        <v>1.8</v>
      </c>
      <c r="D5" t="n">
        <v>0.013</v>
      </c>
      <c r="E5" t="n">
        <v>31000000</v>
      </c>
      <c r="F5" s="1" t="n">
        <v>45957.05788016995</v>
      </c>
    </row>
    <row r="6">
      <c r="A6" t="inlineStr">
        <is>
          <t>TSLA</t>
        </is>
      </c>
      <c r="B6" t="n">
        <v>245</v>
      </c>
      <c r="C6" t="n">
        <v>-3.2</v>
      </c>
      <c r="D6" t="n">
        <v>-0.0129</v>
      </c>
      <c r="E6" t="n">
        <v>89000000</v>
      </c>
      <c r="F6" s="1" t="n">
        <v>45957.05788016997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</cols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market_regime</t>
        </is>
      </c>
      <c r="B2" t="inlineStr">
        <is>
          <t>bull</t>
        </is>
      </c>
    </row>
    <row r="3">
      <c r="A3" t="inlineStr">
        <is>
          <t>regime_confidence</t>
        </is>
      </c>
      <c r="B3" t="n">
        <v>0.85</v>
      </c>
    </row>
    <row r="4">
      <c r="A4" t="inlineStr">
        <is>
          <t>breadth_sma50</t>
        </is>
      </c>
      <c r="B4" t="n">
        <v>0.73</v>
      </c>
    </row>
    <row r="5">
      <c r="A5" t="inlineStr">
        <is>
          <t>breadth_sma200</t>
        </is>
      </c>
      <c r="B5" t="n">
        <v>0.65</v>
      </c>
    </row>
    <row r="6">
      <c r="A6" t="inlineStr">
        <is>
          <t>signals_count</t>
        </is>
      </c>
      <c r="B6" t="n">
        <v>247</v>
      </c>
    </row>
    <row r="7">
      <c r="A7" t="inlineStr">
        <is>
          <t>win_rate_30d</t>
        </is>
      </c>
      <c r="B7" t="n">
        <v>0.68</v>
      </c>
    </row>
    <row r="8">
      <c r="A8" t="inlineStr">
        <is>
          <t>avg_return_30d</t>
        </is>
      </c>
      <c r="B8" t="n">
        <v>0.082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selection activeCell="A1" sqref="A1"/>
    </sheetView>
  </sheetViews>
  <sheetFormatPr baseColWidth="8" defaultRowHeight="15"/>
  <cols>
    <col width="10" customWidth="1" min="1" max="1"/>
    <col width="18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>
      <c r="A1" s="2" t="inlineStr">
        <is>
          <t>INDICIUM SIGNALS
SignalsSheets™ - FREE</t>
        </is>
      </c>
    </row>
    <row r="2"/>
    <row r="3"/>
    <row r="4">
      <c r="A4" s="3">
        <f>TEXT(NOW(),"DD MMM YYYY, HH:MM")&amp;" EST"</f>
        <v/>
      </c>
    </row>
    <row r="6">
      <c r="B6" s="4" t="n"/>
      <c r="C6" s="4" t="n"/>
      <c r="D6" s="4" t="n"/>
      <c r="F6" s="4" t="n"/>
      <c r="G6" s="4" t="n"/>
      <c r="H6" s="4" t="n"/>
      <c r="J6" s="4" t="n"/>
      <c r="K6" s="4" t="n"/>
      <c r="L6" s="4" t="n"/>
    </row>
    <row r="7">
      <c r="B7" s="4" t="n"/>
      <c r="C7" s="5" t="inlineStr">
        <is>
          <t>MARKET REGIME</t>
        </is>
      </c>
      <c r="D7" s="4" t="n"/>
      <c r="F7" s="4" t="n"/>
      <c r="G7" s="5" t="inlineStr">
        <is>
          <t>SIGNALS ACTIVAS</t>
        </is>
      </c>
      <c r="H7" s="4" t="n"/>
      <c r="J7" s="4" t="n"/>
      <c r="K7" s="5" t="inlineStr">
        <is>
          <t>WIN RATE</t>
        </is>
      </c>
      <c r="L7" s="4" t="n"/>
    </row>
    <row r="8">
      <c r="B8" s="4" t="n"/>
      <c r="C8" s="4" t="n"/>
      <c r="D8" s="4" t="n"/>
      <c r="F8" s="4" t="n"/>
      <c r="G8" s="4" t="n"/>
      <c r="H8" s="4" t="n"/>
      <c r="J8" s="4" t="n"/>
      <c r="K8" s="4" t="n"/>
      <c r="L8" s="4" t="n"/>
    </row>
    <row r="9">
      <c r="B9" s="4" t="n"/>
      <c r="C9" s="6">
        <f>IF(XLOOKUP("market_regime",tbl_Context[key],tbl_Context[value])="bull","🟢 BULL MARKET",IF(XLOOKUP("market_regime",tbl_Context[key],tbl_Context[value])="neutral","🟡 NEUTRAL","🔴 BEAR MARKET"))</f>
        <v/>
      </c>
      <c r="D9" s="4" t="n"/>
      <c r="F9" s="4" t="n"/>
      <c r="G9" s="6">
        <f>XLOOKUP("signals_count",tbl_Context[key],tbl_Context[value])</f>
        <v/>
      </c>
      <c r="H9" s="4" t="n"/>
      <c r="J9" s="4" t="n"/>
      <c r="K9" s="6">
        <f>TEXT(XLOOKUP("win_rate_30d",tbl_Context[key],tbl_Context[value]),"0%")</f>
        <v/>
      </c>
      <c r="L9" s="4" t="n"/>
    </row>
    <row r="10">
      <c r="B10" s="4" t="n"/>
      <c r="C10" s="7">
        <f>"Breadth: "&amp;TEXT(XLOOKUP("breadth_sma50",tbl_Context[key],tbl_Context[value]),"0%")</f>
        <v/>
      </c>
      <c r="D10" s="4" t="n"/>
      <c r="F10" s="4" t="n"/>
      <c r="G10" s="7" t="inlineStr">
        <is>
          <t>"en sistema"</t>
        </is>
      </c>
      <c r="H10" s="4" t="n"/>
      <c r="J10" s="4" t="n"/>
      <c r="K10" s="7" t="inlineStr">
        <is>
          <t>"(30 días)"</t>
        </is>
      </c>
      <c r="L10" s="4" t="n"/>
    </row>
    <row r="11">
      <c r="B11" s="4" t="n"/>
      <c r="C11" s="4" t="n"/>
      <c r="D11" s="4" t="n"/>
      <c r="F11" s="4" t="n"/>
      <c r="G11" s="4" t="n"/>
      <c r="H11" s="4" t="n"/>
      <c r="J11" s="4" t="n"/>
      <c r="K11" s="4" t="n"/>
      <c r="L11" s="4" t="n"/>
    </row>
    <row r="12">
      <c r="B12" s="4" t="n"/>
      <c r="C12" s="4" t="n"/>
      <c r="D12" s="4" t="n"/>
      <c r="F12" s="4" t="n"/>
      <c r="G12" s="7" t="inlineStr">
        <is>
          <t>"18 BUY hoy"</t>
        </is>
      </c>
      <c r="H12" s="4" t="n"/>
      <c r="J12" s="4" t="n"/>
      <c r="K12" s="7">
        <f>TEXT(XLOOKUP("avg_return_30d",tbl_Context[key],tbl_Context[value]),"+0.0%")</f>
        <v/>
      </c>
      <c r="L12" s="4" t="n"/>
    </row>
    <row r="16">
      <c r="A16" s="8" t="inlineStr">
        <is>
          <t>Ticker</t>
        </is>
      </c>
      <c r="B16" s="8" t="inlineStr">
        <is>
          <t>Company</t>
        </is>
      </c>
      <c r="C16" s="8" t="inlineStr">
        <is>
          <t>Signal</t>
        </is>
      </c>
      <c r="D16" s="8" t="inlineStr">
        <is>
          <t>Score</t>
        </is>
      </c>
      <c r="E16" s="8" t="inlineStr">
        <is>
          <t>Price</t>
        </is>
      </c>
      <c r="F16" s="8" t="inlineStr">
        <is>
          <t>Target</t>
        </is>
      </c>
      <c r="G16" s="8" t="inlineStr">
        <is>
          <t>Pot.%</t>
        </is>
      </c>
      <c r="H16" s="8" t="inlineStr">
        <is>
          <t>Broker</t>
        </is>
      </c>
    </row>
    <row r="18">
      <c r="A18">
        <f>INDEX(tbl_Signals[ticker],1)</f>
        <v/>
      </c>
      <c r="B18">
        <f>INDEX(tbl_Signals[company],1)</f>
        <v/>
      </c>
      <c r="C18">
        <f>INDEX(tbl_Signals[signal],1)</f>
        <v/>
      </c>
      <c r="D18">
        <f>INDEX(tbl_Signals[trinity_score],1)</f>
        <v/>
      </c>
      <c r="E18">
        <f>INDEX(tbl_Signals[price],1)</f>
        <v/>
      </c>
      <c r="F18">
        <f>INDEX(tbl_Signals[target],1)</f>
        <v/>
      </c>
      <c r="G18">
        <f>INDEX(tbl_Signals[potential_return],1)</f>
        <v/>
      </c>
      <c r="H18" t="inlineStr">
        <is>
          <t>IB →</t>
        </is>
      </c>
    </row>
    <row r="19">
      <c r="A19">
        <f>INDEX(tbl_Signals[ticker],2)</f>
        <v/>
      </c>
      <c r="B19">
        <f>INDEX(tbl_Signals[company],2)</f>
        <v/>
      </c>
      <c r="C19">
        <f>INDEX(tbl_Signals[signal],2)</f>
        <v/>
      </c>
      <c r="D19">
        <f>INDEX(tbl_Signals[trinity_score],2)</f>
        <v/>
      </c>
      <c r="E19">
        <f>INDEX(tbl_Signals[price],2)</f>
        <v/>
      </c>
      <c r="F19">
        <f>INDEX(tbl_Signals[target],2)</f>
        <v/>
      </c>
      <c r="G19">
        <f>INDEX(tbl_Signals[potential_return],2)</f>
        <v/>
      </c>
      <c r="H19" t="inlineStr">
        <is>
          <t>IB →</t>
        </is>
      </c>
    </row>
    <row r="20">
      <c r="A20">
        <f>INDEX(tbl_Signals[ticker],3)</f>
        <v/>
      </c>
      <c r="B20">
        <f>INDEX(tbl_Signals[company],3)</f>
        <v/>
      </c>
      <c r="C20">
        <f>INDEX(tbl_Signals[signal],3)</f>
        <v/>
      </c>
      <c r="D20">
        <f>INDEX(tbl_Signals[trinity_score],3)</f>
        <v/>
      </c>
      <c r="E20">
        <f>INDEX(tbl_Signals[price],3)</f>
        <v/>
      </c>
      <c r="F20">
        <f>INDEX(tbl_Signals[target],3)</f>
        <v/>
      </c>
      <c r="G20">
        <f>INDEX(tbl_Signals[potential_return],3)</f>
        <v/>
      </c>
      <c r="H20" t="inlineStr">
        <is>
          <t>IB →</t>
        </is>
      </c>
    </row>
    <row r="21">
      <c r="A21">
        <f>INDEX(tbl_Signals[ticker],4)</f>
        <v/>
      </c>
      <c r="B21">
        <f>INDEX(tbl_Signals[company],4)</f>
        <v/>
      </c>
      <c r="C21">
        <f>INDEX(tbl_Signals[signal],4)</f>
        <v/>
      </c>
      <c r="D21">
        <f>INDEX(tbl_Signals[trinity_score],4)</f>
        <v/>
      </c>
      <c r="E21">
        <f>INDEX(tbl_Signals[price],4)</f>
        <v/>
      </c>
      <c r="F21">
        <f>INDEX(tbl_Signals[target],4)</f>
        <v/>
      </c>
      <c r="G21">
        <f>INDEX(tbl_Signals[potential_return],4)</f>
        <v/>
      </c>
      <c r="H21" t="inlineStr">
        <is>
          <t>IB →</t>
        </is>
      </c>
    </row>
    <row r="22">
      <c r="A22">
        <f>INDEX(tbl_Signals[ticker],5)</f>
        <v/>
      </c>
      <c r="B22">
        <f>INDEX(tbl_Signals[company],5)</f>
        <v/>
      </c>
      <c r="C22">
        <f>INDEX(tbl_Signals[signal],5)</f>
        <v/>
      </c>
      <c r="D22">
        <f>INDEX(tbl_Signals[trinity_score],5)</f>
        <v/>
      </c>
      <c r="E22">
        <f>INDEX(tbl_Signals[price],5)</f>
        <v/>
      </c>
      <c r="F22">
        <f>INDEX(tbl_Signals[target],5)</f>
        <v/>
      </c>
      <c r="G22">
        <f>INDEX(tbl_Signals[potential_return],5)</f>
        <v/>
      </c>
      <c r="H22" t="inlineStr">
        <is>
          <t>IB →</t>
        </is>
      </c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</row>
    <row r="33">
      <c r="A33" s="9" t="n"/>
      <c r="B33" s="10" t="inlineStr">
        <is>
          <t>💡 Desbloquea el Plan Básico ($49/mes):</t>
        </is>
      </c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</row>
    <row r="35">
      <c r="A35" s="9" t="n"/>
      <c r="B35" s="9" t="inlineStr">
        <is>
          <t>✓ 25 watchlist (vs 10)</t>
        </is>
      </c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</row>
    <row r="36">
      <c r="A36" s="9" t="n"/>
      <c r="B36" s="9" t="inlineStr">
        <is>
          <t>✓ 10 señales diarias (vs 5)</t>
        </is>
      </c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</row>
    <row r="37">
      <c r="A37" s="9" t="n"/>
      <c r="B37" s="9" t="inlineStr">
        <is>
          <t>✓ Trade Execution Helper</t>
        </is>
      </c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</row>
    <row r="38">
      <c r="A38" s="9" t="n"/>
      <c r="B38" s="9" t="inlineStr">
        <is>
          <t>✓ Portfolio Risk Manager</t>
        </is>
      </c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</row>
    <row r="41">
      <c r="A41" s="9" t="n"/>
      <c r="B41" s="11" t="inlineStr">
        <is>
          <t>🔓 Upgrade Ahora →</t>
        </is>
      </c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</row>
    <row r="45">
      <c r="A45" s="12" t="inlineStr">
        <is>
          <t>NOTA: Power Query debe agregarse manualmente. Ver guía Day1_FINAL para código de queries.</t>
        </is>
      </c>
    </row>
  </sheetData>
  <mergeCells count="1">
    <mergeCell ref="A1:P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8" customWidth="1" min="3" max="3"/>
    <col width="12" customWidth="1" min="4" max="4"/>
    <col width="10" customWidth="1" min="5" max="5"/>
    <col width="8" customWidth="1" min="6" max="6"/>
    <col width="8" customWidth="1" min="7" max="7"/>
    <col width="8" customWidth="1" min="8" max="8"/>
    <col width="20" customWidth="1" min="9" max="9"/>
  </cols>
  <sheetData>
    <row r="1">
      <c r="A1" s="13" t="inlineStr">
        <is>
          <t>⭐ MI WATCHLIST</t>
        </is>
      </c>
    </row>
    <row r="2"/>
    <row r="3"/>
    <row r="5">
      <c r="A5" s="14" t="inlineStr">
        <is>
          <t>Instrucciones: Ingresa tickers en columna B (máx 10)</t>
        </is>
      </c>
    </row>
    <row r="6"/>
    <row r="8">
      <c r="A8" s="8" t="inlineStr">
        <is>
          <t>N°</t>
        </is>
      </c>
      <c r="B8" s="8" t="inlineStr">
        <is>
          <t>Ticker</t>
        </is>
      </c>
      <c r="C8" s="8" t="inlineStr">
        <is>
          <t>Company</t>
        </is>
      </c>
      <c r="D8" s="8" t="inlineStr">
        <is>
          <t>Sector</t>
        </is>
      </c>
      <c r="E8" s="8" t="inlineStr">
        <is>
          <t>Price</t>
        </is>
      </c>
      <c r="F8" s="8" t="inlineStr">
        <is>
          <t>Signal</t>
        </is>
      </c>
      <c r="G8" s="8" t="inlineStr">
        <is>
          <t>Score</t>
        </is>
      </c>
      <c r="H8" s="8" t="inlineStr">
        <is>
          <t>Trend</t>
        </is>
      </c>
      <c r="I8" s="8" t="inlineStr">
        <is>
          <t>Notas</t>
        </is>
      </c>
    </row>
    <row r="10">
      <c r="A10">
        <f>ROW()-9</f>
        <v/>
      </c>
      <c r="B10" s="15" t="n"/>
      <c r="C10">
        <f>IFERROR(XLOOKUP(B10,tbl_Signals[ticker],tbl_Signals[company]),"")</f>
        <v/>
      </c>
      <c r="D10">
        <f>IFERROR(XLOOKUP(B10,tbl_Signals[ticker],tbl_Signals[sector]),"")</f>
        <v/>
      </c>
      <c r="E10">
        <f>IFERROR(XLOOKUP(B10,tbl_Prices[ticker],tbl_Prices[price]),"")</f>
        <v/>
      </c>
      <c r="F10">
        <f>IFERROR(XLOOKUP(B10,tbl_Signals[ticker],tbl_Signals[signal]),"")</f>
        <v/>
      </c>
      <c r="G10">
        <f>IFERROR(XLOOKUP(B10,tbl_Signals[ticker],tbl_Signals[trinity_score]),"")</f>
        <v/>
      </c>
      <c r="H10" t="inlineStr">
        <is>
          <t>↗️</t>
        </is>
      </c>
      <c r="I10" s="15" t="n"/>
    </row>
    <row r="11">
      <c r="A11">
        <f>ROW()-9</f>
        <v/>
      </c>
      <c r="B11" s="15" t="n"/>
      <c r="C11">
        <f>IFERROR(XLOOKUP(B11,tbl_Signals[ticker],tbl_Signals[company]),"")</f>
        <v/>
      </c>
      <c r="D11">
        <f>IFERROR(XLOOKUP(B11,tbl_Signals[ticker],tbl_Signals[sector]),"")</f>
        <v/>
      </c>
      <c r="E11">
        <f>IFERROR(XLOOKUP(B11,tbl_Prices[ticker],tbl_Prices[price]),"")</f>
        <v/>
      </c>
      <c r="F11">
        <f>IFERROR(XLOOKUP(B11,tbl_Signals[ticker],tbl_Signals[signal]),"")</f>
        <v/>
      </c>
      <c r="G11">
        <f>IFERROR(XLOOKUP(B11,tbl_Signals[ticker],tbl_Signals[trinity_score]),"")</f>
        <v/>
      </c>
      <c r="H11" t="inlineStr">
        <is>
          <t>↗️</t>
        </is>
      </c>
      <c r="I11" s="15" t="n"/>
    </row>
    <row r="12">
      <c r="A12">
        <f>ROW()-9</f>
        <v/>
      </c>
      <c r="B12" s="15" t="n"/>
      <c r="C12">
        <f>IFERROR(XLOOKUP(B12,tbl_Signals[ticker],tbl_Signals[company]),"")</f>
        <v/>
      </c>
      <c r="D12">
        <f>IFERROR(XLOOKUP(B12,tbl_Signals[ticker],tbl_Signals[sector]),"")</f>
        <v/>
      </c>
      <c r="E12">
        <f>IFERROR(XLOOKUP(B12,tbl_Prices[ticker],tbl_Prices[price]),"")</f>
        <v/>
      </c>
      <c r="F12">
        <f>IFERROR(XLOOKUP(B12,tbl_Signals[ticker],tbl_Signals[signal]),"")</f>
        <v/>
      </c>
      <c r="G12">
        <f>IFERROR(XLOOKUP(B12,tbl_Signals[ticker],tbl_Signals[trinity_score]),"")</f>
        <v/>
      </c>
      <c r="H12" t="inlineStr">
        <is>
          <t>↗️</t>
        </is>
      </c>
      <c r="I12" s="15" t="n"/>
    </row>
    <row r="13">
      <c r="A13">
        <f>ROW()-9</f>
        <v/>
      </c>
      <c r="B13" s="15" t="n"/>
      <c r="C13">
        <f>IFERROR(XLOOKUP(B13,tbl_Signals[ticker],tbl_Signals[company]),"")</f>
        <v/>
      </c>
      <c r="D13">
        <f>IFERROR(XLOOKUP(B13,tbl_Signals[ticker],tbl_Signals[sector]),"")</f>
        <v/>
      </c>
      <c r="E13">
        <f>IFERROR(XLOOKUP(B13,tbl_Prices[ticker],tbl_Prices[price]),"")</f>
        <v/>
      </c>
      <c r="F13">
        <f>IFERROR(XLOOKUP(B13,tbl_Signals[ticker],tbl_Signals[signal]),"")</f>
        <v/>
      </c>
      <c r="G13">
        <f>IFERROR(XLOOKUP(B13,tbl_Signals[ticker],tbl_Signals[trinity_score]),"")</f>
        <v/>
      </c>
      <c r="H13" t="inlineStr">
        <is>
          <t>↗️</t>
        </is>
      </c>
      <c r="I13" s="15" t="n"/>
    </row>
    <row r="14">
      <c r="A14">
        <f>ROW()-9</f>
        <v/>
      </c>
      <c r="B14" s="15" t="n"/>
      <c r="C14">
        <f>IFERROR(XLOOKUP(B14,tbl_Signals[ticker],tbl_Signals[company]),"")</f>
        <v/>
      </c>
      <c r="D14">
        <f>IFERROR(XLOOKUP(B14,tbl_Signals[ticker],tbl_Signals[sector]),"")</f>
        <v/>
      </c>
      <c r="E14">
        <f>IFERROR(XLOOKUP(B14,tbl_Prices[ticker],tbl_Prices[price]),"")</f>
        <v/>
      </c>
      <c r="F14">
        <f>IFERROR(XLOOKUP(B14,tbl_Signals[ticker],tbl_Signals[signal]),"")</f>
        <v/>
      </c>
      <c r="G14">
        <f>IFERROR(XLOOKUP(B14,tbl_Signals[ticker],tbl_Signals[trinity_score]),"")</f>
        <v/>
      </c>
      <c r="H14" t="inlineStr">
        <is>
          <t>↗️</t>
        </is>
      </c>
      <c r="I14" s="15" t="n"/>
    </row>
    <row r="15">
      <c r="A15">
        <f>ROW()-9</f>
        <v/>
      </c>
      <c r="B15" s="15" t="n"/>
      <c r="C15">
        <f>IFERROR(XLOOKUP(B15,tbl_Signals[ticker],tbl_Signals[company]),"")</f>
        <v/>
      </c>
      <c r="D15">
        <f>IFERROR(XLOOKUP(B15,tbl_Signals[ticker],tbl_Signals[sector]),"")</f>
        <v/>
      </c>
      <c r="E15">
        <f>IFERROR(XLOOKUP(B15,tbl_Prices[ticker],tbl_Prices[price]),"")</f>
        <v/>
      </c>
      <c r="F15">
        <f>IFERROR(XLOOKUP(B15,tbl_Signals[ticker],tbl_Signals[signal]),"")</f>
        <v/>
      </c>
      <c r="G15">
        <f>IFERROR(XLOOKUP(B15,tbl_Signals[ticker],tbl_Signals[trinity_score]),"")</f>
        <v/>
      </c>
      <c r="H15" t="inlineStr">
        <is>
          <t>↗️</t>
        </is>
      </c>
      <c r="I15" s="15" t="n"/>
    </row>
    <row r="16">
      <c r="A16">
        <f>ROW()-9</f>
        <v/>
      </c>
      <c r="B16" s="15" t="n"/>
      <c r="C16">
        <f>IFERROR(XLOOKUP(B16,tbl_Signals[ticker],tbl_Signals[company]),"")</f>
        <v/>
      </c>
      <c r="D16">
        <f>IFERROR(XLOOKUP(B16,tbl_Signals[ticker],tbl_Signals[sector]),"")</f>
        <v/>
      </c>
      <c r="E16">
        <f>IFERROR(XLOOKUP(B16,tbl_Prices[ticker],tbl_Prices[price]),"")</f>
        <v/>
      </c>
      <c r="F16">
        <f>IFERROR(XLOOKUP(B16,tbl_Signals[ticker],tbl_Signals[signal]),"")</f>
        <v/>
      </c>
      <c r="G16">
        <f>IFERROR(XLOOKUP(B16,tbl_Signals[ticker],tbl_Signals[trinity_score]),"")</f>
        <v/>
      </c>
      <c r="H16" t="inlineStr">
        <is>
          <t>↗️</t>
        </is>
      </c>
      <c r="I16" s="15" t="n"/>
    </row>
    <row r="17">
      <c r="A17">
        <f>ROW()-9</f>
        <v/>
      </c>
      <c r="B17" s="15" t="n"/>
      <c r="C17">
        <f>IFERROR(XLOOKUP(B17,tbl_Signals[ticker],tbl_Signals[company]),"")</f>
        <v/>
      </c>
      <c r="D17">
        <f>IFERROR(XLOOKUP(B17,tbl_Signals[ticker],tbl_Signals[sector]),"")</f>
        <v/>
      </c>
      <c r="E17">
        <f>IFERROR(XLOOKUP(B17,tbl_Prices[ticker],tbl_Prices[price]),"")</f>
        <v/>
      </c>
      <c r="F17">
        <f>IFERROR(XLOOKUP(B17,tbl_Signals[ticker],tbl_Signals[signal]),"")</f>
        <v/>
      </c>
      <c r="G17">
        <f>IFERROR(XLOOKUP(B17,tbl_Signals[ticker],tbl_Signals[trinity_score]),"")</f>
        <v/>
      </c>
      <c r="H17" t="inlineStr">
        <is>
          <t>↗️</t>
        </is>
      </c>
      <c r="I17" s="15" t="n"/>
    </row>
    <row r="18">
      <c r="A18">
        <f>ROW()-9</f>
        <v/>
      </c>
      <c r="B18" s="15" t="n"/>
      <c r="C18">
        <f>IFERROR(XLOOKUP(B18,tbl_Signals[ticker],tbl_Signals[company]),"")</f>
        <v/>
      </c>
      <c r="D18">
        <f>IFERROR(XLOOKUP(B18,tbl_Signals[ticker],tbl_Signals[sector]),"")</f>
        <v/>
      </c>
      <c r="E18">
        <f>IFERROR(XLOOKUP(B18,tbl_Prices[ticker],tbl_Prices[price]),"")</f>
        <v/>
      </c>
      <c r="F18">
        <f>IFERROR(XLOOKUP(B18,tbl_Signals[ticker],tbl_Signals[signal]),"")</f>
        <v/>
      </c>
      <c r="G18">
        <f>IFERROR(XLOOKUP(B18,tbl_Signals[ticker],tbl_Signals[trinity_score]),"")</f>
        <v/>
      </c>
      <c r="H18" t="inlineStr">
        <is>
          <t>↗️</t>
        </is>
      </c>
      <c r="I18" s="15" t="n"/>
    </row>
    <row r="19">
      <c r="A19">
        <f>ROW()-9</f>
        <v/>
      </c>
      <c r="B19" s="15" t="n"/>
      <c r="C19">
        <f>IFERROR(XLOOKUP(B19,tbl_Signals[ticker],tbl_Signals[company]),"")</f>
        <v/>
      </c>
      <c r="D19">
        <f>IFERROR(XLOOKUP(B19,tbl_Signals[ticker],tbl_Signals[sector]),"")</f>
        <v/>
      </c>
      <c r="E19">
        <f>IFERROR(XLOOKUP(B19,tbl_Prices[ticker],tbl_Prices[price]),"")</f>
        <v/>
      </c>
      <c r="F19">
        <f>IFERROR(XLOOKUP(B19,tbl_Signals[ticker],tbl_Signals[signal]),"")</f>
        <v/>
      </c>
      <c r="G19">
        <f>IFERROR(XLOOKUP(B19,tbl_Signals[ticker],tbl_Signals[trinity_score]),"")</f>
        <v/>
      </c>
      <c r="H19" t="inlineStr">
        <is>
          <t>↗️</t>
        </is>
      </c>
      <c r="I19" s="15" t="n"/>
    </row>
    <row r="50">
      <c r="A50" s="16" t="inlineStr">
        <is>
          <t>NOTA: Protección de hoja debe configurarse manualmente en Excel (desbloquear columnas B e I)</t>
        </is>
      </c>
    </row>
  </sheetData>
  <mergeCells count="2">
    <mergeCell ref="A5:J6"/>
    <mergeCell ref="A1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TOP SEÑALES</t>
        </is>
      </c>
    </row>
    <row r="2"/>
    <row r="3"/>
    <row r="6">
      <c r="A6" s="17" t="inlineStr">
        <is>
          <t>Esta hoja muestra las mejores 5 señales del día con análisis detallado.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ÍNDICES &amp; ETFS</t>
        </is>
      </c>
    </row>
    <row r="2"/>
    <row r="3"/>
    <row r="6">
      <c r="A6" s="17" t="inlineStr">
        <is>
          <t>Tabla con principales índices: SPY, QQQ, DIA con precios y señales.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METODOLOGÍA TRINITY</t>
        </is>
      </c>
    </row>
    <row r="2"/>
    <row r="3"/>
    <row r="6">
      <c r="A6" s="17" t="inlineStr">
        <is>
          <t>Explicación educativa del Trinity Method:
- Peter Lynch (crecimiento)
- William O'Neil (momentum)
- Benjamin Graham (valor)
Contenido pendiente de implementación.</t>
        </is>
      </c>
    </row>
  </sheetData>
  <mergeCells count="1">
    <mergeCell ref="A1:P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2025-10-27T01:23:20Z</dcterms:created>
  <dcterms:modified xsi:type="dcterms:W3CDTF">2025-10-27T01:23:20Z</dcterms:modified>
</cp:coreProperties>
</file>