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19bde4720e977/VBA Course/Projects/Portfolio Tracker/"/>
    </mc:Choice>
  </mc:AlternateContent>
  <xr:revisionPtr revIDLastSave="0" documentId="8_{160C1DE1-6817-4D07-A529-3028BB7816BB}" xr6:coauthVersionLast="47" xr6:coauthVersionMax="47" xr10:uidLastSave="{00000000-0000-0000-0000-000000000000}"/>
  <bookViews>
    <workbookView xWindow="-120" yWindow="-120" windowWidth="29040" windowHeight="15840" xr2:uid="{71CDF1BC-BC54-4F60-BD5F-D436D179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" i="1" l="1"/>
  <c r="H18" i="1"/>
  <c r="H36" i="1" s="1"/>
  <c r="G18" i="1"/>
  <c r="G37" i="1" s="1"/>
  <c r="F18" i="1"/>
  <c r="F37" i="1" s="1"/>
  <c r="E18" i="1"/>
  <c r="E36" i="1" s="1"/>
  <c r="D18" i="1"/>
  <c r="D36" i="1" s="1"/>
  <c r="H10" i="1"/>
  <c r="H31" i="1" s="1"/>
  <c r="G10" i="1"/>
  <c r="G31" i="1" s="1"/>
  <c r="F10" i="1"/>
  <c r="F30" i="1" s="1"/>
  <c r="E10" i="1"/>
  <c r="E30" i="1" s="1"/>
  <c r="D10" i="1"/>
  <c r="D31" i="1" s="1"/>
  <c r="E3" i="1"/>
  <c r="F3" i="1" s="1"/>
  <c r="G3" i="1" s="1"/>
  <c r="H3" i="1" s="1"/>
  <c r="I3" i="1" s="1"/>
  <c r="J3" i="1" s="1"/>
  <c r="K3" i="1" s="1"/>
  <c r="L3" i="1" s="1"/>
  <c r="M3" i="1" s="1"/>
  <c r="G30" i="1" l="1"/>
  <c r="F34" i="1"/>
  <c r="F36" i="1"/>
  <c r="E20" i="1"/>
  <c r="E22" i="1" s="1"/>
  <c r="F20" i="1"/>
  <c r="F22" i="1" s="1"/>
  <c r="G28" i="1"/>
  <c r="E31" i="1"/>
  <c r="D35" i="1"/>
  <c r="H35" i="1"/>
  <c r="H37" i="1"/>
  <c r="G20" i="1"/>
  <c r="G22" i="1" s="1"/>
  <c r="H28" i="1"/>
  <c r="F29" i="1"/>
  <c r="D30" i="1"/>
  <c r="H30" i="1"/>
  <c r="F31" i="1"/>
  <c r="E33" i="1"/>
  <c r="G34" i="1"/>
  <c r="E35" i="1"/>
  <c r="G36" i="1"/>
  <c r="I36" i="1" s="1"/>
  <c r="J36" i="1" s="1"/>
  <c r="K36" i="1" s="1"/>
  <c r="L36" i="1" s="1"/>
  <c r="M36" i="1" s="1"/>
  <c r="E37" i="1"/>
  <c r="E29" i="1"/>
  <c r="H33" i="1"/>
  <c r="D37" i="1"/>
  <c r="I37" i="1" s="1"/>
  <c r="J37" i="1" s="1"/>
  <c r="K37" i="1" s="1"/>
  <c r="L37" i="1" s="1"/>
  <c r="M37" i="1" s="1"/>
  <c r="D20" i="1"/>
  <c r="D22" i="1" s="1"/>
  <c r="D39" i="1" s="1"/>
  <c r="H20" i="1"/>
  <c r="H22" i="1" s="1"/>
  <c r="E28" i="1"/>
  <c r="G29" i="1"/>
  <c r="F33" i="1"/>
  <c r="D34" i="1"/>
  <c r="H34" i="1"/>
  <c r="F35" i="1"/>
  <c r="F28" i="1"/>
  <c r="D29" i="1"/>
  <c r="H29" i="1"/>
  <c r="G33" i="1"/>
  <c r="E34" i="1"/>
  <c r="G35" i="1"/>
  <c r="I31" i="1" l="1"/>
  <c r="J31" i="1" s="1"/>
  <c r="K31" i="1" s="1"/>
  <c r="L31" i="1" s="1"/>
  <c r="M31" i="1" s="1"/>
  <c r="I28" i="1"/>
  <c r="G24" i="1"/>
  <c r="G39" i="1"/>
  <c r="I35" i="1"/>
  <c r="J35" i="1" s="1"/>
  <c r="K35" i="1" s="1"/>
  <c r="L35" i="1" s="1"/>
  <c r="M35" i="1" s="1"/>
  <c r="E39" i="1"/>
  <c r="E24" i="1"/>
  <c r="H39" i="1"/>
  <c r="H24" i="1"/>
  <c r="I30" i="1"/>
  <c r="J30" i="1" s="1"/>
  <c r="K30" i="1" s="1"/>
  <c r="L30" i="1" s="1"/>
  <c r="M30" i="1" s="1"/>
  <c r="F24" i="1"/>
  <c r="F39" i="1"/>
  <c r="I29" i="1"/>
  <c r="J29" i="1" s="1"/>
  <c r="K29" i="1" s="1"/>
  <c r="L29" i="1" s="1"/>
  <c r="M29" i="1" s="1"/>
  <c r="I34" i="1"/>
  <c r="J34" i="1" s="1"/>
  <c r="K34" i="1" s="1"/>
  <c r="L34" i="1" s="1"/>
  <c r="M34" i="1" s="1"/>
  <c r="D24" i="1"/>
  <c r="I33" i="1"/>
  <c r="I39" i="1" l="1"/>
  <c r="J39" i="1" s="1"/>
  <c r="K39" i="1" s="1"/>
  <c r="L39" i="1" s="1"/>
  <c r="M39" i="1" s="1"/>
  <c r="J33" i="1"/>
  <c r="K33" i="1" s="1"/>
  <c r="L33" i="1" s="1"/>
  <c r="M33" i="1" s="1"/>
  <c r="I18" i="1"/>
  <c r="J28" i="1"/>
  <c r="K28" i="1" s="1"/>
  <c r="L28" i="1" s="1"/>
  <c r="M28" i="1" s="1"/>
  <c r="I10" i="1"/>
  <c r="D45" i="1" s="1"/>
  <c r="I21" i="1"/>
  <c r="J18" i="1" l="1"/>
  <c r="I16" i="1"/>
  <c r="I17" i="1"/>
  <c r="I15" i="1"/>
  <c r="I14" i="1"/>
  <c r="I20" i="1"/>
  <c r="I22" i="1" s="1"/>
  <c r="I23" i="1" s="1"/>
  <c r="I24" i="1" s="1"/>
  <c r="D46" i="1" s="1"/>
  <c r="J10" i="1"/>
  <c r="I9" i="1"/>
  <c r="I8" i="1"/>
  <c r="I7" i="1"/>
  <c r="J21" i="1"/>
  <c r="K21" i="1" s="1"/>
  <c r="L21" i="1" s="1"/>
  <c r="M21" i="1" s="1"/>
  <c r="J15" i="1" l="1"/>
  <c r="K18" i="1"/>
  <c r="J14" i="1"/>
  <c r="J17" i="1"/>
  <c r="J16" i="1"/>
  <c r="J9" i="1"/>
  <c r="J20" i="1"/>
  <c r="J22" i="1" s="1"/>
  <c r="J23" i="1" s="1"/>
  <c r="J24" i="1" s="1"/>
  <c r="J7" i="1"/>
  <c r="K10" i="1"/>
  <c r="J8" i="1"/>
  <c r="K14" i="1" l="1"/>
  <c r="L18" i="1"/>
  <c r="K16" i="1"/>
  <c r="K15" i="1"/>
  <c r="K17" i="1"/>
  <c r="K9" i="1"/>
  <c r="L10" i="1"/>
  <c r="K8" i="1"/>
  <c r="K20" i="1"/>
  <c r="K22" i="1" s="1"/>
  <c r="K23" i="1" s="1"/>
  <c r="K24" i="1" s="1"/>
  <c r="K7" i="1"/>
  <c r="M10" i="1" l="1"/>
  <c r="L20" i="1"/>
  <c r="L22" i="1" s="1"/>
  <c r="L23" i="1" s="1"/>
  <c r="L24" i="1" s="1"/>
  <c r="L7" i="1"/>
  <c r="L9" i="1"/>
  <c r="L8" i="1"/>
  <c r="L17" i="1"/>
  <c r="M18" i="1"/>
  <c r="L16" i="1"/>
  <c r="L15" i="1"/>
  <c r="L14" i="1"/>
  <c r="M16" i="1" l="1"/>
  <c r="M14" i="1"/>
  <c r="M15" i="1"/>
  <c r="M17" i="1"/>
  <c r="M20" i="1"/>
  <c r="M22" i="1" s="1"/>
  <c r="M23" i="1" s="1"/>
  <c r="M24" i="1" s="1"/>
  <c r="M7" i="1"/>
  <c r="M8" i="1"/>
  <c r="M9" i="1"/>
</calcChain>
</file>

<file path=xl/sharedStrings.xml><?xml version="1.0" encoding="utf-8"?>
<sst xmlns="http://schemas.openxmlformats.org/spreadsheetml/2006/main" count="38" uniqueCount="38">
  <si>
    <t>$ in millions</t>
  </si>
  <si>
    <t>Actuals</t>
  </si>
  <si>
    <t>Projections</t>
  </si>
  <si>
    <t>Income Statement</t>
  </si>
  <si>
    <t>Operating Revenues</t>
  </si>
  <si>
    <t>Service</t>
  </si>
  <si>
    <t>Equipment</t>
  </si>
  <si>
    <t>Other operating income</t>
  </si>
  <si>
    <t>Total Revenue</t>
  </si>
  <si>
    <t>Operating Expenses</t>
  </si>
  <si>
    <t>Goods and services purchased</t>
  </si>
  <si>
    <t>Employee benefits expense</t>
  </si>
  <si>
    <t>Depreciation</t>
  </si>
  <si>
    <t>Amortization of intangible assets</t>
  </si>
  <si>
    <t>Total Operating Expenses</t>
  </si>
  <si>
    <t>Operating Income</t>
  </si>
  <si>
    <t>Financing costs</t>
  </si>
  <si>
    <t>Income Before Income Taxes</t>
  </si>
  <si>
    <t>Income taxes</t>
  </si>
  <si>
    <t>Net Income</t>
  </si>
  <si>
    <t>Margins / Growth Rates</t>
  </si>
  <si>
    <t>Revenue Growth Rate</t>
  </si>
  <si>
    <t>Service as % of Revenue</t>
  </si>
  <si>
    <t>Equipment as % of Revenue</t>
  </si>
  <si>
    <t>Other operating income as % of Revenue</t>
  </si>
  <si>
    <t>Operating Expense Growth Rate</t>
  </si>
  <si>
    <t>Goods and services purchased as % of operating expense</t>
  </si>
  <si>
    <t>Employee benefits expense as % of operating expense</t>
  </si>
  <si>
    <t>Depreciation as % of operating expense</t>
  </si>
  <si>
    <t>Amortization of intangible assets as % of operating expense</t>
  </si>
  <si>
    <t>Tax Rate</t>
  </si>
  <si>
    <t>Findings</t>
  </si>
  <si>
    <t>Projected Revenue FY2022</t>
  </si>
  <si>
    <t>(in millions)</t>
  </si>
  <si>
    <t>Projected Earnings FY2022</t>
  </si>
  <si>
    <t xml:space="preserve">Shares Outstanding </t>
  </si>
  <si>
    <t xml:space="preserve">Earnings Estimate </t>
  </si>
  <si>
    <t>Both earnings and revenue estimate are within the low and high range of the 15 analysts covering Telus as per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</si>
</sst>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#,##0.0;\(#,##0.0\)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b/>
      <sz val="11"/>
      <name val="Arial"/>
      <family val="2"/>
    </font>
    <font>
      <b/>
      <u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0" xfId="0" applyNumberFormat="1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42</xdr:row>
      <xdr:rowOff>19050</xdr:rowOff>
    </xdr:from>
    <xdr:to>
      <xdr:col>9</xdr:col>
      <xdr:colOff>504825</xdr:colOff>
      <xdr:row>47</xdr:row>
      <xdr:rowOff>141656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E4212-EABD-04B9-0E2C-E13B8845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7753350"/>
          <a:ext cx="3133725" cy="10370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36399</xdr:rowOff>
    </xdr:from>
    <xdr:to>
      <xdr:col>7</xdr:col>
      <xdr:colOff>704850</xdr:colOff>
      <xdr:row>78</xdr:row>
      <xdr:rowOff>75580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E28BB3-C119-A72E-3BAB-75C966036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9770949"/>
          <a:ext cx="7953375" cy="456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34ED-AAE0-42BA-B64D-A3629814487F}">
  <dimension ref="A1:M51"/>
  <sheetViews>
    <sheetView showGridLines="0" tabSelected="1" topLeftCell="A33" zoomScaleNormal="100" workbookViewId="0">
      <selection activeCell="O18" sqref="O18"/>
    </sheetView>
  </sheetViews>
  <sheetFormatPr defaultRowHeight="14.25" x14ac:dyDescent="0.2"/>
  <cols>
    <col min="1" max="2" width="8.7109375" style="2"/>
    <col min="3" max="3" width="58.42578125" style="2" bestFit="1" customWidth="1"/>
    <col min="4" max="13" width="12.5703125" style="2" customWidth="1"/>
    <col min="14" max="14" width="8.7109375" style="2"/>
    <col min="15" max="15" width="21.85546875" style="2" bestFit="1" customWidth="1"/>
    <col min="16" max="16" width="8.7109375" style="2"/>
    <col min="17" max="16384" width="9.140625" style="2"/>
  </cols>
  <sheetData>
    <row r="1" spans="1:13" ht="15" x14ac:dyDescent="0.25">
      <c r="A1" s="1" t="s">
        <v>0</v>
      </c>
    </row>
    <row r="2" spans="1:13" ht="15" x14ac:dyDescent="0.25">
      <c r="D2" s="3" t="s">
        <v>1</v>
      </c>
      <c r="E2" s="4"/>
      <c r="F2" s="4"/>
      <c r="G2" s="4"/>
      <c r="H2" s="4"/>
      <c r="I2" s="3" t="s">
        <v>2</v>
      </c>
      <c r="J2" s="3"/>
      <c r="K2" s="3"/>
      <c r="L2" s="3"/>
      <c r="M2" s="3"/>
    </row>
    <row r="3" spans="1:13" ht="15" x14ac:dyDescent="0.25">
      <c r="D3" s="20">
        <v>2017</v>
      </c>
      <c r="E3" s="21">
        <f>D3+1</f>
        <v>2018</v>
      </c>
      <c r="F3" s="21">
        <f t="shared" ref="F3:M3" si="0">E3+1</f>
        <v>2019</v>
      </c>
      <c r="G3" s="21">
        <f t="shared" si="0"/>
        <v>2020</v>
      </c>
      <c r="H3" s="21">
        <f t="shared" si="0"/>
        <v>2021</v>
      </c>
      <c r="I3" s="21">
        <f t="shared" si="0"/>
        <v>2022</v>
      </c>
      <c r="J3" s="21">
        <f t="shared" si="0"/>
        <v>2023</v>
      </c>
      <c r="K3" s="21">
        <f t="shared" si="0"/>
        <v>2024</v>
      </c>
      <c r="L3" s="21">
        <f t="shared" si="0"/>
        <v>2025</v>
      </c>
      <c r="M3" s="21">
        <f t="shared" si="0"/>
        <v>2026</v>
      </c>
    </row>
    <row r="4" spans="1:13" ht="15" x14ac:dyDescent="0.25">
      <c r="C4" s="1" t="s">
        <v>3</v>
      </c>
    </row>
    <row r="6" spans="1:13" ht="15" x14ac:dyDescent="0.25">
      <c r="C6" s="1" t="s">
        <v>4</v>
      </c>
    </row>
    <row r="7" spans="1:13" x14ac:dyDescent="0.2">
      <c r="C7" s="2" t="s">
        <v>5</v>
      </c>
      <c r="D7" s="12">
        <v>11332</v>
      </c>
      <c r="E7" s="12">
        <v>11882</v>
      </c>
      <c r="F7" s="12">
        <v>12400</v>
      </c>
      <c r="G7" s="12">
        <v>13277</v>
      </c>
      <c r="H7" s="12">
        <v>14535</v>
      </c>
      <c r="I7" s="13">
        <f>I10*I29</f>
        <v>15518.792659965629</v>
      </c>
      <c r="J7" s="13">
        <f t="shared" ref="J7:M7" si="1">J10*J29</f>
        <v>16538.319751167095</v>
      </c>
      <c r="K7" s="13">
        <f t="shared" si="1"/>
        <v>17624.825989037305</v>
      </c>
      <c r="L7" s="13">
        <f t="shared" si="1"/>
        <v>18782.711654968676</v>
      </c>
      <c r="M7" s="13">
        <f t="shared" si="1"/>
        <v>20016.666112512703</v>
      </c>
    </row>
    <row r="8" spans="1:13" x14ac:dyDescent="0.2">
      <c r="C8" s="2" t="s">
        <v>6</v>
      </c>
      <c r="D8" s="12">
        <v>1973</v>
      </c>
      <c r="E8" s="12">
        <v>2213</v>
      </c>
      <c r="F8" s="12">
        <v>2189</v>
      </c>
      <c r="G8" s="12">
        <v>2064</v>
      </c>
      <c r="H8" s="12">
        <v>2303</v>
      </c>
      <c r="I8" s="13">
        <f>I10*I30</f>
        <v>2638.9907639502007</v>
      </c>
      <c r="J8" s="13">
        <f t="shared" ref="J8:M8" si="2">J10*J30</f>
        <v>2812.3626644730111</v>
      </c>
      <c r="K8" s="13">
        <f t="shared" si="2"/>
        <v>2997.1244555181734</v>
      </c>
      <c r="L8" s="13">
        <f t="shared" si="2"/>
        <v>3194.0244106278246</v>
      </c>
      <c r="M8" s="13">
        <f t="shared" si="2"/>
        <v>3403.859962139154</v>
      </c>
    </row>
    <row r="9" spans="1:13" x14ac:dyDescent="0.2">
      <c r="C9" s="2" t="s">
        <v>7</v>
      </c>
      <c r="D9" s="12">
        <v>103</v>
      </c>
      <c r="E9" s="12">
        <v>273</v>
      </c>
      <c r="F9" s="12">
        <v>69</v>
      </c>
      <c r="G9" s="12">
        <v>122</v>
      </c>
      <c r="H9" s="12">
        <v>420</v>
      </c>
      <c r="I9" s="13">
        <f>I10*I31</f>
        <v>234.00313574002308</v>
      </c>
      <c r="J9" s="13">
        <f t="shared" ref="J9:M9" si="3">J10*J31</f>
        <v>249.37627342801483</v>
      </c>
      <c r="K9" s="13">
        <f t="shared" si="3"/>
        <v>265.7593692160404</v>
      </c>
      <c r="L9" s="13">
        <f t="shared" si="3"/>
        <v>283.21877360355711</v>
      </c>
      <c r="M9" s="13">
        <f t="shared" si="3"/>
        <v>301.82519607162556</v>
      </c>
    </row>
    <row r="10" spans="1:13" ht="15" x14ac:dyDescent="0.25">
      <c r="C10" s="1" t="s">
        <v>8</v>
      </c>
      <c r="D10" s="22">
        <f>SUM(D7:D9)</f>
        <v>13408</v>
      </c>
      <c r="E10" s="22">
        <f>SUM(E7:E9)</f>
        <v>14368</v>
      </c>
      <c r="F10" s="22">
        <f>SUM(F7:F9)</f>
        <v>14658</v>
      </c>
      <c r="G10" s="22">
        <f>SUM(G7:G9)</f>
        <v>15463</v>
      </c>
      <c r="H10" s="22">
        <f>SUM(H7:H9)</f>
        <v>17258</v>
      </c>
      <c r="I10" s="22">
        <f>H10*(1+I28)</f>
        <v>18391.786559655851</v>
      </c>
      <c r="J10" s="22">
        <f t="shared" ref="J10:M10" si="4">I10*(1+J28)</f>
        <v>19600.058689068119</v>
      </c>
      <c r="K10" s="22">
        <f t="shared" si="4"/>
        <v>20887.709813771518</v>
      </c>
      <c r="L10" s="22">
        <f t="shared" si="4"/>
        <v>22259.954839200058</v>
      </c>
      <c r="M10" s="22">
        <f t="shared" si="4"/>
        <v>23722.35127072348</v>
      </c>
    </row>
    <row r="11" spans="1:13" x14ac:dyDescent="0.2">
      <c r="D11" s="15"/>
      <c r="E11" s="15"/>
      <c r="F11" s="11"/>
      <c r="G11" s="11"/>
      <c r="H11" s="11"/>
      <c r="I11" s="16"/>
      <c r="J11" s="16"/>
      <c r="K11" s="16"/>
      <c r="L11" s="16"/>
      <c r="M11" s="16"/>
    </row>
    <row r="12" spans="1:13" x14ac:dyDescent="0.2">
      <c r="D12" s="15"/>
      <c r="E12" s="15"/>
      <c r="F12" s="11"/>
      <c r="G12" s="11"/>
      <c r="H12" s="11"/>
      <c r="I12" s="11"/>
      <c r="J12" s="11"/>
      <c r="K12" s="11"/>
      <c r="L12" s="11"/>
      <c r="M12" s="11"/>
    </row>
    <row r="13" spans="1:13" ht="15" x14ac:dyDescent="0.25">
      <c r="C13" s="1" t="s">
        <v>9</v>
      </c>
      <c r="D13" s="15"/>
      <c r="E13" s="15"/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C14" s="2" t="s">
        <v>10</v>
      </c>
      <c r="D14" s="12">
        <v>-5904</v>
      </c>
      <c r="E14" s="12">
        <v>-6368</v>
      </c>
      <c r="F14" s="12">
        <v>-6070</v>
      </c>
      <c r="G14" s="12">
        <v>-6268</v>
      </c>
      <c r="H14" s="12">
        <v>-6699</v>
      </c>
      <c r="I14" s="13">
        <f>I18*I34</f>
        <v>-7865.7772680745929</v>
      </c>
      <c r="J14" s="13">
        <f t="shared" ref="J14:M14" si="5">J18*J34</f>
        <v>-8451.7218873210968</v>
      </c>
      <c r="K14" s="13">
        <f t="shared" si="5"/>
        <v>-9081.3152249488649</v>
      </c>
      <c r="L14" s="13">
        <f t="shared" si="5"/>
        <v>-9757.8088009032035</v>
      </c>
      <c r="M14" s="13">
        <f t="shared" si="5"/>
        <v>-10484.696350304277</v>
      </c>
    </row>
    <row r="15" spans="1:13" x14ac:dyDescent="0.2">
      <c r="C15" s="2" t="s">
        <v>11</v>
      </c>
      <c r="D15" s="12">
        <v>-2594</v>
      </c>
      <c r="E15" s="12">
        <v>-2896</v>
      </c>
      <c r="F15" s="12">
        <v>-3034</v>
      </c>
      <c r="G15" s="12">
        <v>-3701</v>
      </c>
      <c r="H15" s="12">
        <v>-4269</v>
      </c>
      <c r="I15" s="13">
        <f>I18*I35</f>
        <v>-4084.9367886852365</v>
      </c>
      <c r="J15" s="13">
        <f t="shared" ref="J15:M15" si="6">J18*J35</f>
        <v>-4389.2356074436912</v>
      </c>
      <c r="K15" s="13">
        <f t="shared" si="6"/>
        <v>-4716.2025299912375</v>
      </c>
      <c r="L15" s="13">
        <f t="shared" si="6"/>
        <v>-5067.5261692889408</v>
      </c>
      <c r="M15" s="13">
        <f t="shared" si="6"/>
        <v>-5445.0209279871524</v>
      </c>
    </row>
    <row r="16" spans="1:13" x14ac:dyDescent="0.2">
      <c r="C16" s="2" t="s">
        <v>12</v>
      </c>
      <c r="D16" s="12">
        <v>-1617</v>
      </c>
      <c r="E16" s="12">
        <v>-1669</v>
      </c>
      <c r="F16" s="12">
        <v>-1929</v>
      </c>
      <c r="G16" s="12">
        <v>-2107</v>
      </c>
      <c r="H16" s="12">
        <v>-2126</v>
      </c>
      <c r="I16" s="13">
        <f>I18*I36</f>
        <v>-2358.2419666041083</v>
      </c>
      <c r="J16" s="13">
        <f t="shared" ref="J16:M16" si="7">J18*J36</f>
        <v>-2533.9142675248809</v>
      </c>
      <c r="K16" s="13">
        <f t="shared" si="7"/>
        <v>-2722.6729089263285</v>
      </c>
      <c r="L16" s="13">
        <f t="shared" si="7"/>
        <v>-2925.4927303607228</v>
      </c>
      <c r="M16" s="13">
        <f t="shared" si="7"/>
        <v>-3143.4211900130299</v>
      </c>
    </row>
    <row r="17" spans="3:13" x14ac:dyDescent="0.2">
      <c r="C17" s="2" t="s">
        <v>13</v>
      </c>
      <c r="D17" s="12">
        <v>-552</v>
      </c>
      <c r="E17" s="12">
        <v>-598</v>
      </c>
      <c r="F17" s="12">
        <v>-648</v>
      </c>
      <c r="G17" s="12">
        <v>-905</v>
      </c>
      <c r="H17" s="12">
        <v>-1090</v>
      </c>
      <c r="I17" s="13">
        <f>I18*I37</f>
        <v>-931.65137805906306</v>
      </c>
      <c r="J17" s="13">
        <f t="shared" ref="J17:M17" si="8">J18*J37</f>
        <v>-1001.0527980818454</v>
      </c>
      <c r="K17" s="13">
        <f t="shared" si="8"/>
        <v>-1075.6241316738142</v>
      </c>
      <c r="L17" s="13">
        <f t="shared" si="8"/>
        <v>-1155.7505007287873</v>
      </c>
      <c r="M17" s="13">
        <f t="shared" si="8"/>
        <v>-1241.845715990235</v>
      </c>
    </row>
    <row r="18" spans="3:13" ht="15" x14ac:dyDescent="0.25">
      <c r="C18" s="1" t="s">
        <v>14</v>
      </c>
      <c r="D18" s="22">
        <f>SUM(D14:D17)</f>
        <v>-10667</v>
      </c>
      <c r="E18" s="22">
        <f>SUM(E14:E17)</f>
        <v>-11531</v>
      </c>
      <c r="F18" s="22">
        <f>SUM(F14:F17)</f>
        <v>-11681</v>
      </c>
      <c r="G18" s="22">
        <f>SUM(G14:G17)</f>
        <v>-12981</v>
      </c>
      <c r="H18" s="22">
        <f>SUM(H14:H17)</f>
        <v>-14184</v>
      </c>
      <c r="I18" s="22">
        <f>H18*(1+I33)</f>
        <v>-15240.607401423002</v>
      </c>
      <c r="J18" s="22">
        <f t="shared" ref="J18:M18" si="9">I18*(1+J33)</f>
        <v>-16375.924560371515</v>
      </c>
      <c r="K18" s="22">
        <f t="shared" si="9"/>
        <v>-17595.814795540246</v>
      </c>
      <c r="L18" s="22">
        <f t="shared" si="9"/>
        <v>-18906.578201281656</v>
      </c>
      <c r="M18" s="22">
        <f t="shared" si="9"/>
        <v>-20314.984184294695</v>
      </c>
    </row>
    <row r="19" spans="3:13" x14ac:dyDescent="0.2">
      <c r="D19" s="15"/>
      <c r="E19" s="15"/>
      <c r="F19" s="11"/>
      <c r="G19" s="11"/>
      <c r="H19" s="11"/>
      <c r="I19" s="11"/>
      <c r="J19" s="11"/>
      <c r="K19" s="11"/>
      <c r="L19" s="11"/>
      <c r="M19" s="11"/>
    </row>
    <row r="20" spans="3:13" ht="15" x14ac:dyDescent="0.25">
      <c r="C20" s="1" t="s">
        <v>15</v>
      </c>
      <c r="D20" s="14">
        <f>D10+D18</f>
        <v>2741</v>
      </c>
      <c r="E20" s="14">
        <f>E10+E18</f>
        <v>2837</v>
      </c>
      <c r="F20" s="14">
        <f t="shared" ref="F20:M20" si="10">F10+F18</f>
        <v>2977</v>
      </c>
      <c r="G20" s="14">
        <f t="shared" si="10"/>
        <v>2482</v>
      </c>
      <c r="H20" s="14">
        <f t="shared" si="10"/>
        <v>3074</v>
      </c>
      <c r="I20" s="14">
        <f t="shared" si="10"/>
        <v>3151.1791582328497</v>
      </c>
      <c r="J20" s="14">
        <f t="shared" si="10"/>
        <v>3224.1341286966035</v>
      </c>
      <c r="K20" s="14">
        <f t="shared" si="10"/>
        <v>3291.8950182312728</v>
      </c>
      <c r="L20" s="14">
        <f t="shared" si="10"/>
        <v>3353.3766379184017</v>
      </c>
      <c r="M20" s="14">
        <f t="shared" si="10"/>
        <v>3407.3670864287851</v>
      </c>
    </row>
    <row r="21" spans="3:13" x14ac:dyDescent="0.2">
      <c r="C21" s="2" t="s">
        <v>16</v>
      </c>
      <c r="D21" s="12">
        <v>-573</v>
      </c>
      <c r="E21" s="12">
        <v>-661</v>
      </c>
      <c r="F21" s="12">
        <v>-733</v>
      </c>
      <c r="G21" s="12">
        <v>-771</v>
      </c>
      <c r="H21" s="12">
        <v>-796</v>
      </c>
      <c r="I21" s="17">
        <f>H21*(1+I$28)</f>
        <v>-848.29424623282284</v>
      </c>
      <c r="J21" s="17">
        <f t="shared" ref="J21:M21" si="11">I21*(1+J$28)</f>
        <v>-904.02403039159935</v>
      </c>
      <c r="K21" s="17">
        <f t="shared" si="11"/>
        <v>-963.4150545695984</v>
      </c>
      <c r="L21" s="17">
        <f t="shared" si="11"/>
        <v>-1026.7078486500895</v>
      </c>
      <c r="M21" s="17">
        <f t="shared" si="11"/>
        <v>-1094.1587444371241</v>
      </c>
    </row>
    <row r="22" spans="3:13" ht="15" x14ac:dyDescent="0.25">
      <c r="C22" s="1" t="s">
        <v>17</v>
      </c>
      <c r="D22" s="22">
        <f>SUM(D20:D21)</f>
        <v>2168</v>
      </c>
      <c r="E22" s="22">
        <f>SUM(E20:E21)</f>
        <v>2176</v>
      </c>
      <c r="F22" s="22">
        <f t="shared" ref="F22:M22" si="12">SUM(F20:F21)</f>
        <v>2244</v>
      </c>
      <c r="G22" s="22">
        <f t="shared" si="12"/>
        <v>1711</v>
      </c>
      <c r="H22" s="22">
        <f t="shared" si="12"/>
        <v>2278</v>
      </c>
      <c r="I22" s="22">
        <f t="shared" si="12"/>
        <v>2302.8849120000268</v>
      </c>
      <c r="J22" s="22">
        <f t="shared" si="12"/>
        <v>2320.1100983050042</v>
      </c>
      <c r="K22" s="22">
        <f t="shared" si="12"/>
        <v>2328.4799636616744</v>
      </c>
      <c r="L22" s="22">
        <f t="shared" si="12"/>
        <v>2326.6687892683121</v>
      </c>
      <c r="M22" s="22">
        <f t="shared" si="12"/>
        <v>2313.2083419916607</v>
      </c>
    </row>
    <row r="23" spans="3:13" x14ac:dyDescent="0.2">
      <c r="C23" s="2" t="s">
        <v>18</v>
      </c>
      <c r="D23" s="12">
        <v>-590</v>
      </c>
      <c r="E23" s="12">
        <v>-552</v>
      </c>
      <c r="F23" s="12">
        <v>-468</v>
      </c>
      <c r="G23" s="12">
        <v>-451</v>
      </c>
      <c r="H23" s="12">
        <v>-580</v>
      </c>
      <c r="I23" s="13">
        <f>-I22*I39</f>
        <v>-576.90522995226502</v>
      </c>
      <c r="J23" s="13">
        <f t="shared" ref="J23:M23" si="13">-J22*J39</f>
        <v>-581.22038266113964</v>
      </c>
      <c r="K23" s="13">
        <f t="shared" si="13"/>
        <v>-583.31715227090092</v>
      </c>
      <c r="L23" s="13">
        <f t="shared" si="13"/>
        <v>-582.86342747795027</v>
      </c>
      <c r="M23" s="13">
        <f t="shared" si="13"/>
        <v>-579.4913951236922</v>
      </c>
    </row>
    <row r="24" spans="3:13" ht="15.75" thickBot="1" x14ac:dyDescent="0.3">
      <c r="C24" s="1" t="s">
        <v>19</v>
      </c>
      <c r="D24" s="23">
        <f>D23+D22</f>
        <v>1578</v>
      </c>
      <c r="E24" s="23">
        <f>E23+E22</f>
        <v>1624</v>
      </c>
      <c r="F24" s="23">
        <f t="shared" ref="F24:M24" si="14">F23+F22</f>
        <v>1776</v>
      </c>
      <c r="G24" s="23">
        <f t="shared" si="14"/>
        <v>1260</v>
      </c>
      <c r="H24" s="23">
        <f t="shared" si="14"/>
        <v>1698</v>
      </c>
      <c r="I24" s="23">
        <f t="shared" si="14"/>
        <v>1725.9796820477618</v>
      </c>
      <c r="J24" s="23">
        <f t="shared" si="14"/>
        <v>1738.8897156438645</v>
      </c>
      <c r="K24" s="23">
        <f t="shared" si="14"/>
        <v>1745.1628113907736</v>
      </c>
      <c r="L24" s="23">
        <f t="shared" si="14"/>
        <v>1743.805361790362</v>
      </c>
      <c r="M24" s="23">
        <f t="shared" si="14"/>
        <v>1733.7169468679685</v>
      </c>
    </row>
    <row r="25" spans="3:13" ht="15" thickTop="1" x14ac:dyDescent="0.2"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3:13" x14ac:dyDescent="0.2"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3:13" ht="15" x14ac:dyDescent="0.25">
      <c r="C27" s="6" t="s">
        <v>20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3:13" x14ac:dyDescent="0.2">
      <c r="C28" s="8" t="s">
        <v>21</v>
      </c>
      <c r="D28" s="18"/>
      <c r="E28" s="19">
        <f>E10/D10-1</f>
        <v>7.1599045346061985E-2</v>
      </c>
      <c r="F28" s="19">
        <f t="shared" ref="F28:H28" si="15">F10/E10-1</f>
        <v>2.018374164810699E-2</v>
      </c>
      <c r="G28" s="19">
        <f t="shared" si="15"/>
        <v>5.4918815663801412E-2</v>
      </c>
      <c r="H28" s="19">
        <f t="shared" si="15"/>
        <v>0.11608355429088801</v>
      </c>
      <c r="I28" s="19">
        <f>AVERAGE(E28:H28)</f>
        <v>6.56962892372146E-2</v>
      </c>
      <c r="J28" s="19">
        <f>I28</f>
        <v>6.56962892372146E-2</v>
      </c>
      <c r="K28" s="19">
        <f t="shared" ref="K28:M31" si="16">J28</f>
        <v>6.56962892372146E-2</v>
      </c>
      <c r="L28" s="19">
        <f t="shared" si="16"/>
        <v>6.56962892372146E-2</v>
      </c>
      <c r="M28" s="19">
        <f t="shared" si="16"/>
        <v>6.56962892372146E-2</v>
      </c>
    </row>
    <row r="29" spans="3:13" x14ac:dyDescent="0.2">
      <c r="C29" s="9" t="s">
        <v>22</v>
      </c>
      <c r="D29" s="19">
        <f>D7/D10</f>
        <v>0.8451670644391408</v>
      </c>
      <c r="E29" s="19">
        <f t="shared" ref="E29:H29" si="17">E7/E10</f>
        <v>0.82697661469933181</v>
      </c>
      <c r="F29" s="19">
        <f t="shared" si="17"/>
        <v>0.84595442761631878</v>
      </c>
      <c r="G29" s="19">
        <f t="shared" si="17"/>
        <v>0.8586302787298713</v>
      </c>
      <c r="H29" s="19">
        <f t="shared" si="17"/>
        <v>0.84221810174991307</v>
      </c>
      <c r="I29" s="19">
        <f>AVERAGE(D29:H29)</f>
        <v>0.84378929744691522</v>
      </c>
      <c r="J29" s="19">
        <f>I29</f>
        <v>0.84378929744691522</v>
      </c>
      <c r="K29" s="19">
        <f t="shared" si="16"/>
        <v>0.84378929744691522</v>
      </c>
      <c r="L29" s="19">
        <f t="shared" si="16"/>
        <v>0.84378929744691522</v>
      </c>
      <c r="M29" s="19">
        <f t="shared" si="16"/>
        <v>0.84378929744691522</v>
      </c>
    </row>
    <row r="30" spans="3:13" x14ac:dyDescent="0.2">
      <c r="C30" s="9" t="s">
        <v>23</v>
      </c>
      <c r="D30" s="19">
        <f>D8/D10</f>
        <v>0.14715095465393796</v>
      </c>
      <c r="E30" s="19">
        <f t="shared" ref="E30:H30" si="18">E8/E10</f>
        <v>0.15402282850779511</v>
      </c>
      <c r="F30" s="19">
        <f t="shared" si="18"/>
        <v>0.149338245326784</v>
      </c>
      <c r="G30" s="19">
        <f t="shared" si="18"/>
        <v>0.13347991980857532</v>
      </c>
      <c r="H30" s="19">
        <f t="shared" si="18"/>
        <v>0.13344535867423804</v>
      </c>
      <c r="I30" s="19">
        <f t="shared" ref="I30:I31" si="19">AVERAGE(D30:H30)</f>
        <v>0.14348746139426607</v>
      </c>
      <c r="J30" s="19">
        <f>I30</f>
        <v>0.14348746139426607</v>
      </c>
      <c r="K30" s="19">
        <f t="shared" si="16"/>
        <v>0.14348746139426607</v>
      </c>
      <c r="L30" s="19">
        <f t="shared" si="16"/>
        <v>0.14348746139426607</v>
      </c>
      <c r="M30" s="19">
        <f t="shared" si="16"/>
        <v>0.14348746139426607</v>
      </c>
    </row>
    <row r="31" spans="3:13" x14ac:dyDescent="0.2">
      <c r="C31" s="9" t="s">
        <v>24</v>
      </c>
      <c r="D31" s="19">
        <f>D9/D10</f>
        <v>7.6819809069212409E-3</v>
      </c>
      <c r="E31" s="19">
        <f t="shared" ref="E31:H31" si="20">E9/E10</f>
        <v>1.900055679287305E-2</v>
      </c>
      <c r="F31" s="19">
        <f t="shared" si="20"/>
        <v>4.7073270568972576E-3</v>
      </c>
      <c r="G31" s="19">
        <f t="shared" si="20"/>
        <v>7.8898014615533859E-3</v>
      </c>
      <c r="H31" s="19">
        <f t="shared" si="20"/>
        <v>2.4336539575848883E-2</v>
      </c>
      <c r="I31" s="19">
        <f t="shared" si="19"/>
        <v>1.2723241158818763E-2</v>
      </c>
      <c r="J31" s="19">
        <f>I31</f>
        <v>1.2723241158818763E-2</v>
      </c>
      <c r="K31" s="19">
        <f t="shared" si="16"/>
        <v>1.2723241158818763E-2</v>
      </c>
      <c r="L31" s="19">
        <f t="shared" si="16"/>
        <v>1.2723241158818763E-2</v>
      </c>
      <c r="M31" s="19">
        <f t="shared" si="16"/>
        <v>1.2723241158818763E-2</v>
      </c>
    </row>
    <row r="32" spans="3:13" x14ac:dyDescent="0.2">
      <c r="C32" s="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3:13" x14ac:dyDescent="0.2">
      <c r="C33" s="10" t="s">
        <v>25</v>
      </c>
      <c r="D33" s="19"/>
      <c r="E33" s="19">
        <f>E18/D18-1</f>
        <v>8.0997468829099084E-2</v>
      </c>
      <c r="F33" s="19">
        <f t="shared" ref="F33:H33" si="21">F18/E18-1</f>
        <v>1.3008412106495504E-2</v>
      </c>
      <c r="G33" s="19">
        <f t="shared" si="21"/>
        <v>0.11129184145193038</v>
      </c>
      <c r="H33" s="19">
        <f t="shared" si="21"/>
        <v>9.2673908019412998E-2</v>
      </c>
      <c r="I33" s="19">
        <f>AVERAGE(E33:H33)</f>
        <v>7.4492907601734493E-2</v>
      </c>
      <c r="J33" s="19">
        <f>I33</f>
        <v>7.4492907601734493E-2</v>
      </c>
      <c r="K33" s="19">
        <f t="shared" ref="K33:M33" si="22">J33</f>
        <v>7.4492907601734493E-2</v>
      </c>
      <c r="L33" s="19">
        <f t="shared" si="22"/>
        <v>7.4492907601734493E-2</v>
      </c>
      <c r="M33" s="19">
        <f t="shared" si="22"/>
        <v>7.4492907601734493E-2</v>
      </c>
    </row>
    <row r="34" spans="3:13" x14ac:dyDescent="0.2">
      <c r="C34" s="9" t="s">
        <v>26</v>
      </c>
      <c r="D34" s="19">
        <f>D14/D18</f>
        <v>0.55348270366551044</v>
      </c>
      <c r="E34" s="19">
        <f t="shared" ref="E34:H34" si="23">E14/E18</f>
        <v>0.55225045529442374</v>
      </c>
      <c r="F34" s="19">
        <f t="shared" si="23"/>
        <v>0.51964729047170621</v>
      </c>
      <c r="G34" s="19">
        <f t="shared" si="23"/>
        <v>0.48285956397812185</v>
      </c>
      <c r="H34" s="19">
        <f t="shared" si="23"/>
        <v>0.47229272419627749</v>
      </c>
      <c r="I34" s="19">
        <f>AVERAGE(D34:H34)</f>
        <v>0.51610654752120788</v>
      </c>
      <c r="J34" s="19">
        <f t="shared" ref="J34:M37" si="24">I34</f>
        <v>0.51610654752120788</v>
      </c>
      <c r="K34" s="19">
        <f t="shared" si="24"/>
        <v>0.51610654752120788</v>
      </c>
      <c r="L34" s="19">
        <f t="shared" si="24"/>
        <v>0.51610654752120788</v>
      </c>
      <c r="M34" s="19">
        <f t="shared" si="24"/>
        <v>0.51610654752120788</v>
      </c>
    </row>
    <row r="35" spans="3:13" x14ac:dyDescent="0.2">
      <c r="C35" s="9" t="s">
        <v>27</v>
      </c>
      <c r="D35" s="19">
        <f>D15/D18</f>
        <v>0.24317990062810538</v>
      </c>
      <c r="E35" s="19">
        <f t="shared" ref="E35:H35" si="25">E15/E18</f>
        <v>0.25114907640274042</v>
      </c>
      <c r="F35" s="19">
        <f t="shared" si="25"/>
        <v>0.25973803612704394</v>
      </c>
      <c r="G35" s="19">
        <f t="shared" si="25"/>
        <v>0.28510900546953238</v>
      </c>
      <c r="H35" s="19">
        <f t="shared" si="25"/>
        <v>0.30097292724196278</v>
      </c>
      <c r="I35" s="19">
        <f t="shared" ref="I35:I37" si="26">AVERAGE(D35:H35)</f>
        <v>0.26802978917387699</v>
      </c>
      <c r="J35" s="19">
        <f t="shared" si="24"/>
        <v>0.26802978917387699</v>
      </c>
      <c r="K35" s="19">
        <f t="shared" si="24"/>
        <v>0.26802978917387699</v>
      </c>
      <c r="L35" s="19">
        <f t="shared" si="24"/>
        <v>0.26802978917387699</v>
      </c>
      <c r="M35" s="19">
        <f t="shared" si="24"/>
        <v>0.26802978917387699</v>
      </c>
    </row>
    <row r="36" spans="3:13" x14ac:dyDescent="0.2">
      <c r="C36" s="9" t="s">
        <v>28</v>
      </c>
      <c r="D36" s="19">
        <f>D16/D18</f>
        <v>0.15158901284334864</v>
      </c>
      <c r="E36" s="19">
        <f t="shared" ref="E36:H36" si="27">E16/E18</f>
        <v>0.14474026537160697</v>
      </c>
      <c r="F36" s="19">
        <f t="shared" si="27"/>
        <v>0.165139970892903</v>
      </c>
      <c r="G36" s="19">
        <f t="shared" si="27"/>
        <v>0.16231415145212233</v>
      </c>
      <c r="H36" s="19">
        <f t="shared" si="27"/>
        <v>0.14988719684151156</v>
      </c>
      <c r="I36" s="19">
        <f t="shared" si="26"/>
        <v>0.1547341194802985</v>
      </c>
      <c r="J36" s="19">
        <f t="shared" si="24"/>
        <v>0.1547341194802985</v>
      </c>
      <c r="K36" s="19">
        <f t="shared" si="24"/>
        <v>0.1547341194802985</v>
      </c>
      <c r="L36" s="19">
        <f t="shared" si="24"/>
        <v>0.1547341194802985</v>
      </c>
      <c r="M36" s="19">
        <f t="shared" si="24"/>
        <v>0.1547341194802985</v>
      </c>
    </row>
    <row r="37" spans="3:13" x14ac:dyDescent="0.2">
      <c r="C37" s="9" t="s">
        <v>29</v>
      </c>
      <c r="D37" s="19">
        <f>D17/D18</f>
        <v>5.1748382863035527E-2</v>
      </c>
      <c r="E37" s="19">
        <f t="shared" ref="E37:H37" si="28">E17/E18</f>
        <v>5.1860202931228859E-2</v>
      </c>
      <c r="F37" s="19">
        <f t="shared" si="28"/>
        <v>5.5474702508346886E-2</v>
      </c>
      <c r="G37" s="19">
        <f t="shared" si="28"/>
        <v>6.9717279100223406E-2</v>
      </c>
      <c r="H37" s="19">
        <f t="shared" si="28"/>
        <v>7.6847151720248169E-2</v>
      </c>
      <c r="I37" s="19">
        <f t="shared" si="26"/>
        <v>6.1129543824616571E-2</v>
      </c>
      <c r="J37" s="19">
        <f t="shared" si="24"/>
        <v>6.1129543824616571E-2</v>
      </c>
      <c r="K37" s="19">
        <f t="shared" si="24"/>
        <v>6.1129543824616571E-2</v>
      </c>
      <c r="L37" s="19">
        <f t="shared" si="24"/>
        <v>6.1129543824616571E-2</v>
      </c>
      <c r="M37" s="19">
        <f t="shared" si="24"/>
        <v>6.1129543824616571E-2</v>
      </c>
    </row>
    <row r="38" spans="3:13" x14ac:dyDescent="0.2">
      <c r="C38" s="8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3:13" x14ac:dyDescent="0.2">
      <c r="C39" s="8" t="s">
        <v>30</v>
      </c>
      <c r="D39" s="19">
        <f>-D23/D22</f>
        <v>0.272140221402214</v>
      </c>
      <c r="E39" s="19">
        <f t="shared" ref="E39:H39" si="29">-E23/E22</f>
        <v>0.25367647058823528</v>
      </c>
      <c r="F39" s="19">
        <f t="shared" si="29"/>
        <v>0.20855614973262032</v>
      </c>
      <c r="G39" s="19">
        <f t="shared" si="29"/>
        <v>0.26358854471069548</v>
      </c>
      <c r="H39" s="19">
        <f t="shared" si="29"/>
        <v>0.25460930640913082</v>
      </c>
      <c r="I39" s="19">
        <f>AVERAGE(D39:H39)</f>
        <v>0.25051413856857918</v>
      </c>
      <c r="J39" s="19">
        <f>I39</f>
        <v>0.25051413856857918</v>
      </c>
      <c r="K39" s="19">
        <f t="shared" ref="K39:M40" si="30">J39</f>
        <v>0.25051413856857918</v>
      </c>
      <c r="L39" s="19">
        <f t="shared" si="30"/>
        <v>0.25051413856857918</v>
      </c>
      <c r="M39" s="19">
        <f t="shared" si="30"/>
        <v>0.25051413856857918</v>
      </c>
    </row>
    <row r="40" spans="3:13" x14ac:dyDescent="0.2">
      <c r="C40" s="7"/>
    </row>
    <row r="43" spans="3:13" ht="15" x14ac:dyDescent="0.25">
      <c r="C43" s="6" t="s">
        <v>31</v>
      </c>
    </row>
    <row r="44" spans="3:13" x14ac:dyDescent="0.2">
      <c r="C44" s="2" t="s">
        <v>33</v>
      </c>
    </row>
    <row r="45" spans="3:13" x14ac:dyDescent="0.2">
      <c r="C45" s="2" t="s">
        <v>32</v>
      </c>
      <c r="D45" s="5">
        <f>I10</f>
        <v>18391.786559655851</v>
      </c>
    </row>
    <row r="46" spans="3:13" x14ac:dyDescent="0.2">
      <c r="C46" s="2" t="s">
        <v>34</v>
      </c>
      <c r="D46" s="5">
        <f>I24</f>
        <v>1725.9796820477618</v>
      </c>
    </row>
    <row r="47" spans="3:13" x14ac:dyDescent="0.2">
      <c r="C47" s="2" t="s">
        <v>35</v>
      </c>
      <c r="D47" s="5">
        <v>1380</v>
      </c>
    </row>
    <row r="49" spans="3:4" ht="15" x14ac:dyDescent="0.25">
      <c r="C49" s="1" t="s">
        <v>36</v>
      </c>
      <c r="D49" s="24">
        <f>D46/D47</f>
        <v>1.2507099145273637</v>
      </c>
    </row>
    <row r="51" spans="3:4" x14ac:dyDescent="0.2">
      <c r="C51" s="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attayee</dc:creator>
  <cp:lastModifiedBy>obaid attayee</cp:lastModifiedBy>
  <dcterms:created xsi:type="dcterms:W3CDTF">2022-09-13T14:46:45Z</dcterms:created>
  <dcterms:modified xsi:type="dcterms:W3CDTF">2022-09-13T14:59:00Z</dcterms:modified>
</cp:coreProperties>
</file>