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519bde4720e977/Self Study/Extra/"/>
    </mc:Choice>
  </mc:AlternateContent>
  <xr:revisionPtr revIDLastSave="513" documentId="8_{5E4C47EA-855E-4AFF-8EAF-D3A3AC8AAD34}" xr6:coauthVersionLast="47" xr6:coauthVersionMax="47" xr10:uidLastSave="{A2D2EEB6-1B2F-4030-AB1C-D04544E093CF}"/>
  <bookViews>
    <workbookView xWindow="-120" yWindow="-120" windowWidth="29040" windowHeight="15840" xr2:uid="{91B0BAF4-4C12-414A-B904-FB89D95D5ADB}"/>
  </bookViews>
  <sheets>
    <sheet name="Deriving the Model" sheetId="1" r:id="rId1"/>
    <sheet name="Metrics" sheetId="4" r:id="rId2"/>
    <sheet name="Visualization" sheetId="2" r:id="rId3"/>
    <sheet name="Model Sta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H9" i="1" s="1"/>
  <c r="I11" i="1" l="1"/>
  <c r="E7" i="4"/>
  <c r="F7" i="4" s="1"/>
  <c r="E8" i="4"/>
  <c r="F8" i="4" s="1"/>
  <c r="E9" i="4"/>
  <c r="F9" i="4" s="1"/>
  <c r="E17" i="4"/>
  <c r="F17" i="4" s="1"/>
  <c r="E12" i="4"/>
  <c r="F12" i="4" s="1"/>
  <c r="E10" i="4"/>
  <c r="F10" i="4" s="1"/>
  <c r="E6" i="4"/>
  <c r="F6" i="4" s="1"/>
  <c r="K5" i="4" s="1"/>
  <c r="E16" i="4"/>
  <c r="F16" i="4" s="1"/>
  <c r="E11" i="4"/>
  <c r="F11" i="4" s="1"/>
  <c r="E13" i="4"/>
  <c r="F13" i="4" s="1"/>
  <c r="E14" i="4"/>
  <c r="F14" i="4" s="1"/>
  <c r="E15" i="4"/>
  <c r="F15" i="4" s="1"/>
  <c r="H6" i="1"/>
  <c r="K6" i="1" s="1"/>
  <c r="H16" i="1"/>
  <c r="K16" i="1" s="1"/>
  <c r="K9" i="1"/>
  <c r="H7" i="1"/>
  <c r="I9" i="1"/>
  <c r="J9" i="1" s="1"/>
  <c r="I6" i="1"/>
  <c r="I16" i="1"/>
  <c r="I8" i="1"/>
  <c r="H8" i="1"/>
  <c r="I17" i="1"/>
  <c r="H13" i="1"/>
  <c r="I15" i="1"/>
  <c r="I7" i="1"/>
  <c r="I10" i="1"/>
  <c r="H15" i="1"/>
  <c r="H14" i="1"/>
  <c r="H12" i="1"/>
  <c r="I14" i="1"/>
  <c r="H11" i="1"/>
  <c r="I13" i="1"/>
  <c r="H10" i="1"/>
  <c r="I12" i="1"/>
  <c r="H17" i="1"/>
  <c r="J6" i="1" l="1"/>
  <c r="J16" i="1"/>
  <c r="J13" i="1"/>
  <c r="K13" i="1"/>
  <c r="J14" i="1"/>
  <c r="K14" i="1"/>
  <c r="J12" i="1"/>
  <c r="K12" i="1"/>
  <c r="K7" i="1"/>
  <c r="J7" i="1"/>
  <c r="J11" i="1"/>
  <c r="K11" i="1"/>
  <c r="K8" i="1"/>
  <c r="J8" i="1"/>
  <c r="K17" i="1"/>
  <c r="J17" i="1"/>
  <c r="K10" i="1"/>
  <c r="J10" i="1"/>
  <c r="K15" i="1"/>
  <c r="J15" i="1"/>
  <c r="N8" i="1" l="1"/>
  <c r="N9" i="1"/>
  <c r="D11" i="4" l="1"/>
  <c r="G11" i="4" s="1"/>
  <c r="H11" i="4" s="1"/>
  <c r="D10" i="4"/>
  <c r="G10" i="4" s="1"/>
  <c r="H10" i="4" s="1"/>
  <c r="D8" i="4"/>
  <c r="G8" i="4" s="1"/>
  <c r="H8" i="4" s="1"/>
  <c r="D17" i="4"/>
  <c r="G17" i="4" s="1"/>
  <c r="H17" i="4" s="1"/>
  <c r="D9" i="4"/>
  <c r="G9" i="4" s="1"/>
  <c r="H9" i="4" s="1"/>
  <c r="D16" i="4"/>
  <c r="G16" i="4" s="1"/>
  <c r="H16" i="4" s="1"/>
  <c r="D15" i="4"/>
  <c r="G15" i="4" s="1"/>
  <c r="H15" i="4" s="1"/>
  <c r="D7" i="4"/>
  <c r="G7" i="4" s="1"/>
  <c r="H7" i="4" s="1"/>
  <c r="D14" i="4"/>
  <c r="G14" i="4" s="1"/>
  <c r="H14" i="4" s="1"/>
  <c r="D13" i="4"/>
  <c r="G13" i="4" s="1"/>
  <c r="H13" i="4" s="1"/>
  <c r="D6" i="4"/>
  <c r="G6" i="4" s="1"/>
  <c r="H6" i="4" s="1"/>
  <c r="D12" i="4"/>
  <c r="G12" i="4" s="1"/>
  <c r="H12" i="4" s="1"/>
  <c r="D9" i="2"/>
  <c r="D17" i="2"/>
  <c r="D6" i="2"/>
  <c r="D11" i="2"/>
  <c r="D10" i="2"/>
  <c r="D14" i="2"/>
  <c r="D7" i="2"/>
  <c r="D8" i="2"/>
  <c r="D12" i="2"/>
  <c r="D13" i="2"/>
  <c r="D15" i="2"/>
  <c r="D16" i="2"/>
  <c r="K8" i="4" l="1"/>
  <c r="K11" i="4" s="1"/>
  <c r="K14" i="4" s="1"/>
</calcChain>
</file>

<file path=xl/sharedStrings.xml><?xml version="1.0" encoding="utf-8"?>
<sst xmlns="http://schemas.openxmlformats.org/spreadsheetml/2006/main" count="115" uniqueCount="72">
  <si>
    <t>x</t>
  </si>
  <si>
    <t>y</t>
  </si>
  <si>
    <t>Data</t>
  </si>
  <si>
    <t>x deviation</t>
  </si>
  <si>
    <t>y deviation</t>
  </si>
  <si>
    <t>deviation product</t>
  </si>
  <si>
    <t>x deviation squared</t>
  </si>
  <si>
    <r>
      <t>x</t>
    </r>
    <r>
      <rPr>
        <b/>
        <sz val="10"/>
        <color theme="1"/>
        <rFont val="Calibri"/>
        <family val="2"/>
      </rPr>
      <t>̅</t>
    </r>
    <r>
      <rPr>
        <b/>
        <sz val="10"/>
        <color theme="1"/>
        <rFont val="Arial"/>
        <family val="2"/>
      </rPr>
      <t xml:space="preserve"> = </t>
    </r>
  </si>
  <si>
    <r>
      <t>y</t>
    </r>
    <r>
      <rPr>
        <b/>
        <sz val="10"/>
        <color theme="1"/>
        <rFont val="Calibri"/>
        <family val="2"/>
      </rPr>
      <t>̅</t>
    </r>
    <r>
      <rPr>
        <b/>
        <sz val="10"/>
        <color theme="1"/>
        <rFont val="Arial"/>
        <family val="2"/>
      </rPr>
      <t xml:space="preserve"> =</t>
    </r>
  </si>
  <si>
    <r>
      <t>x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 xml:space="preserve"> - x</t>
    </r>
    <r>
      <rPr>
        <b/>
        <sz val="10"/>
        <color theme="1"/>
        <rFont val="Calibri"/>
        <family val="2"/>
      </rPr>
      <t>̅</t>
    </r>
  </si>
  <si>
    <r>
      <t>y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 xml:space="preserve"> - y</t>
    </r>
    <r>
      <rPr>
        <b/>
        <sz val="10"/>
        <color theme="1"/>
        <rFont val="Calibri"/>
        <family val="2"/>
      </rPr>
      <t>̅</t>
    </r>
  </si>
  <si>
    <r>
      <t>(x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 xml:space="preserve"> - x̅)*(y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 xml:space="preserve"> - y̅)</t>
    </r>
  </si>
  <si>
    <r>
      <t>(x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 xml:space="preserve"> - x</t>
    </r>
    <r>
      <rPr>
        <b/>
        <sz val="10"/>
        <color theme="1"/>
        <rFont val="Calibri"/>
        <family val="2"/>
      </rPr>
      <t>̅)</t>
    </r>
    <r>
      <rPr>
        <b/>
        <vertAlign val="superscript"/>
        <sz val="10"/>
        <color theme="1"/>
        <rFont val="Calibri"/>
        <family val="2"/>
      </rPr>
      <t>2</t>
    </r>
  </si>
  <si>
    <t>Linear Regression Formula:</t>
  </si>
  <si>
    <r>
      <t>y</t>
    </r>
    <r>
      <rPr>
        <b/>
        <sz val="10"/>
        <color theme="0"/>
        <rFont val="Calibri"/>
        <family val="2"/>
      </rPr>
      <t>̂</t>
    </r>
    <r>
      <rPr>
        <b/>
        <i/>
        <sz val="10"/>
        <color theme="0"/>
        <rFont val="Arial"/>
        <family val="2"/>
      </rPr>
      <t xml:space="preserve"> = B</t>
    </r>
    <r>
      <rPr>
        <b/>
        <i/>
        <vertAlign val="subscript"/>
        <sz val="10"/>
        <color theme="0"/>
        <rFont val="Arial"/>
        <family val="2"/>
      </rPr>
      <t>0</t>
    </r>
    <r>
      <rPr>
        <b/>
        <i/>
        <sz val="10"/>
        <color theme="0"/>
        <rFont val="Arial"/>
        <family val="2"/>
      </rPr>
      <t xml:space="preserve"> + B</t>
    </r>
    <r>
      <rPr>
        <b/>
        <i/>
        <vertAlign val="subscript"/>
        <sz val="10"/>
        <color theme="0"/>
        <rFont val="Arial"/>
        <family val="2"/>
      </rPr>
      <t>1</t>
    </r>
    <r>
      <rPr>
        <b/>
        <i/>
        <sz val="10"/>
        <color theme="0"/>
        <rFont val="Arial"/>
        <family val="2"/>
      </rPr>
      <t>x</t>
    </r>
  </si>
  <si>
    <r>
      <t>B</t>
    </r>
    <r>
      <rPr>
        <b/>
        <i/>
        <vertAlign val="subscript"/>
        <sz val="10"/>
        <color theme="0"/>
        <rFont val="Arial"/>
        <family val="2"/>
      </rPr>
      <t>1</t>
    </r>
    <r>
      <rPr>
        <b/>
        <i/>
        <sz val="10"/>
        <color theme="0"/>
        <rFont val="Arial"/>
        <family val="2"/>
      </rPr>
      <t xml:space="preserve"> =</t>
    </r>
  </si>
  <si>
    <r>
      <t>Σ(x</t>
    </r>
    <r>
      <rPr>
        <b/>
        <vertAlign val="subscript"/>
        <sz val="10"/>
        <color theme="0"/>
        <rFont val="Calibri"/>
        <family val="2"/>
      </rPr>
      <t>i</t>
    </r>
    <r>
      <rPr>
        <b/>
        <sz val="10"/>
        <color theme="0"/>
        <rFont val="Calibri"/>
        <family val="2"/>
      </rPr>
      <t xml:space="preserve"> - x̅)*(y</t>
    </r>
    <r>
      <rPr>
        <b/>
        <vertAlign val="subscript"/>
        <sz val="10"/>
        <color theme="0"/>
        <rFont val="Calibri"/>
        <family val="2"/>
      </rPr>
      <t>i</t>
    </r>
    <r>
      <rPr>
        <b/>
        <sz val="10"/>
        <color theme="0"/>
        <rFont val="Calibri"/>
        <family val="2"/>
      </rPr>
      <t xml:space="preserve"> - y̅) / Σ(xi - x̅)</t>
    </r>
    <r>
      <rPr>
        <b/>
        <vertAlign val="superscript"/>
        <sz val="10"/>
        <color theme="0"/>
        <rFont val="Calibri"/>
        <family val="2"/>
      </rPr>
      <t>2</t>
    </r>
  </si>
  <si>
    <r>
      <t>B</t>
    </r>
    <r>
      <rPr>
        <b/>
        <i/>
        <vertAlign val="subscript"/>
        <sz val="10"/>
        <color theme="0"/>
        <rFont val="Arial"/>
        <family val="2"/>
      </rPr>
      <t>0</t>
    </r>
    <r>
      <rPr>
        <b/>
        <i/>
        <sz val="10"/>
        <color theme="0"/>
        <rFont val="Arial"/>
        <family val="2"/>
      </rPr>
      <t xml:space="preserve"> =</t>
    </r>
  </si>
  <si>
    <r>
      <t>B</t>
    </r>
    <r>
      <rPr>
        <i/>
        <vertAlign val="subscript"/>
        <sz val="10"/>
        <color theme="1"/>
        <rFont val="Arial"/>
        <family val="2"/>
      </rPr>
      <t>1</t>
    </r>
    <r>
      <rPr>
        <i/>
        <sz val="10"/>
        <color theme="1"/>
        <rFont val="Arial"/>
        <family val="2"/>
      </rPr>
      <t xml:space="preserve"> = </t>
    </r>
  </si>
  <si>
    <r>
      <t>B</t>
    </r>
    <r>
      <rPr>
        <i/>
        <vertAlign val="subscript"/>
        <sz val="10"/>
        <color theme="1"/>
        <rFont val="Arial"/>
        <family val="2"/>
      </rPr>
      <t>0</t>
    </r>
    <r>
      <rPr>
        <i/>
        <sz val="10"/>
        <color theme="1"/>
        <rFont val="Arial"/>
        <family val="2"/>
      </rPr>
      <t xml:space="preserve"> = </t>
    </r>
  </si>
  <si>
    <r>
      <t>y̅ - B</t>
    </r>
    <r>
      <rPr>
        <b/>
        <i/>
        <vertAlign val="subscript"/>
        <sz val="10"/>
        <color theme="0"/>
        <rFont val="Arial"/>
        <family val="2"/>
      </rPr>
      <t>1</t>
    </r>
    <r>
      <rPr>
        <b/>
        <i/>
        <sz val="10"/>
        <color theme="0"/>
        <rFont val="Arial"/>
        <family val="2"/>
      </rPr>
      <t>x̅</t>
    </r>
  </si>
  <si>
    <t>Model:</t>
  </si>
  <si>
    <t>Deriving the Model</t>
  </si>
  <si>
    <t>Prediction</t>
  </si>
  <si>
    <t>Predicted 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</si>
  <si>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</si>
  <si>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</si>
  <si>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</si>
  <si>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</si>
  <si>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</si>
  <si>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</si>
  <si>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</si>
  <si>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</si>
  <si>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</si>
  <si>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</si>
  <si>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</si>
  <si>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</si>
  <si>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</si>
  <si>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</si>
  <si>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</si>
  <si>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</si>
  <si>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</si>
  <si>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</si>
  <si>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</si>
  <si>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</si>
  <si>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</si>
  <si>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</si>
  <si>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</si>
  <si>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</si>
  <si>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r>
      <t>y</t>
    </r>
    <r>
      <rPr>
        <b/>
        <sz val="10"/>
        <color theme="0"/>
        <rFont val="Calibri"/>
        <family val="2"/>
      </rPr>
      <t>̂</t>
    </r>
    <r>
      <rPr>
        <b/>
        <i/>
        <vertAlign val="subscript"/>
        <sz val="11"/>
        <color theme="0"/>
        <rFont val="Arial"/>
        <family val="2"/>
      </rPr>
      <t xml:space="preserve">I = </t>
    </r>
    <r>
      <rPr>
        <b/>
        <i/>
        <sz val="10"/>
        <color theme="0"/>
        <rFont val="Arial"/>
        <family val="2"/>
      </rPr>
      <t>-0.39048 + 1.026013x</t>
    </r>
  </si>
  <si>
    <t>Error</t>
  </si>
  <si>
    <r>
      <t>y</t>
    </r>
    <r>
      <rPr>
        <b/>
        <sz val="10"/>
        <color theme="1"/>
        <rFont val="Calibri"/>
        <family val="2"/>
      </rPr>
      <t>̂</t>
    </r>
    <r>
      <rPr>
        <b/>
        <vertAlign val="subscript"/>
        <sz val="10"/>
        <color theme="1"/>
        <rFont val="Arial"/>
        <family val="2"/>
      </rPr>
      <t>i</t>
    </r>
  </si>
  <si>
    <t>Error Squared</t>
  </si>
  <si>
    <t>y deviation squared</t>
  </si>
  <si>
    <r>
      <t>(y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 xml:space="preserve"> - y</t>
    </r>
    <r>
      <rPr>
        <b/>
        <sz val="10"/>
        <color theme="1"/>
        <rFont val="Calibri"/>
        <family val="2"/>
      </rPr>
      <t>̅)</t>
    </r>
    <r>
      <rPr>
        <b/>
        <vertAlign val="superscript"/>
        <sz val="10"/>
        <color theme="1"/>
        <rFont val="Calibri"/>
        <family val="2"/>
      </rPr>
      <t>2</t>
    </r>
  </si>
  <si>
    <r>
      <t>y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 xml:space="preserve"> - ŷ</t>
    </r>
    <r>
      <rPr>
        <b/>
        <vertAlign val="subscript"/>
        <sz val="10"/>
        <color theme="1"/>
        <rFont val="Arial"/>
        <family val="2"/>
      </rPr>
      <t>i</t>
    </r>
  </si>
  <si>
    <r>
      <t>(y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 xml:space="preserve"> - ŷ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)</t>
    </r>
    <r>
      <rPr>
        <b/>
        <vertAlign val="superscript"/>
        <sz val="10"/>
        <color theme="1"/>
        <rFont val="Arial"/>
        <family val="2"/>
      </rPr>
      <t>2</t>
    </r>
  </si>
  <si>
    <t>SST =</t>
  </si>
  <si>
    <t>SSE =</t>
  </si>
  <si>
    <r>
      <t>Σ(y</t>
    </r>
    <r>
      <rPr>
        <b/>
        <vertAlign val="subscript"/>
        <sz val="10"/>
        <color theme="0"/>
        <rFont val="Arial"/>
        <family val="2"/>
      </rPr>
      <t>i</t>
    </r>
    <r>
      <rPr>
        <b/>
        <sz val="10"/>
        <color theme="0"/>
        <rFont val="Arial"/>
        <family val="2"/>
      </rPr>
      <t xml:space="preserve"> - y̅)</t>
    </r>
    <r>
      <rPr>
        <b/>
        <vertAlign val="superscript"/>
        <sz val="10"/>
        <color theme="0"/>
        <rFont val="Arial"/>
        <family val="2"/>
      </rPr>
      <t>2</t>
    </r>
  </si>
  <si>
    <r>
      <t>Σ(yi - ŷi)</t>
    </r>
    <r>
      <rPr>
        <b/>
        <vertAlign val="superscript"/>
        <sz val="10"/>
        <color theme="0"/>
        <rFont val="Arial"/>
        <family val="2"/>
      </rPr>
      <t>2</t>
    </r>
  </si>
  <si>
    <t>SSR =</t>
  </si>
  <si>
    <t>SST - SSE</t>
  </si>
  <si>
    <t>R-sq =</t>
  </si>
  <si>
    <t>SSR/SST</t>
  </si>
  <si>
    <t>Model Interpretation:</t>
  </si>
  <si>
    <t xml:space="preserve">increase y. </t>
  </si>
  <si>
    <t>When x = 0, y = -0.39048</t>
  </si>
  <si>
    <t>For every 1 unit increase in x, there is a 1.026013 unit</t>
  </si>
  <si>
    <t>Deriving Metrics</t>
  </si>
  <si>
    <t>Data Visualization</t>
  </si>
  <si>
    <t>Model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</si>
</sst>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Calibri"/>
      <family val="2"/>
    </font>
    <font>
      <b/>
      <vertAlign val="subscript"/>
      <sz val="10"/>
      <color theme="1"/>
      <name val="Arial"/>
      <family val="2"/>
    </font>
    <font>
      <b/>
      <vertAlign val="superscript"/>
      <sz val="10"/>
      <color theme="1"/>
      <name val="Calibri"/>
      <family val="2"/>
    </font>
    <font>
      <i/>
      <sz val="10"/>
      <color theme="1"/>
      <name val="Arial"/>
      <family val="2"/>
    </font>
    <font>
      <i/>
      <vertAlign val="subscript"/>
      <sz val="10"/>
      <color theme="1"/>
      <name val="Arial"/>
      <family val="2"/>
    </font>
    <font>
      <b/>
      <i/>
      <sz val="10"/>
      <color theme="0"/>
      <name val="Arial"/>
      <family val="2"/>
    </font>
    <font>
      <b/>
      <sz val="10"/>
      <color theme="0"/>
      <name val="Calibri"/>
      <family val="2"/>
    </font>
    <font>
      <b/>
      <i/>
      <vertAlign val="subscript"/>
      <sz val="10"/>
      <color theme="0"/>
      <name val="Arial"/>
      <family val="2"/>
    </font>
    <font>
      <b/>
      <vertAlign val="subscript"/>
      <sz val="10"/>
      <color theme="0"/>
      <name val="Calibri"/>
      <family val="2"/>
    </font>
    <font>
      <b/>
      <vertAlign val="superscript"/>
      <sz val="10"/>
      <color theme="0"/>
      <name val="Calibri"/>
      <family val="2"/>
    </font>
    <font>
      <i/>
      <sz val="11"/>
      <color theme="1"/>
      <name val="Arial"/>
      <family val="2"/>
    </font>
    <font>
      <b/>
      <i/>
      <vertAlign val="subscript"/>
      <sz val="11"/>
      <color theme="0"/>
      <name val="Arial"/>
      <family val="2"/>
    </font>
    <font>
      <sz val="11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vertAlign val="subscript"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b/>
      <sz val="12"/>
      <color theme="0"/>
      <name val="Arial"/>
      <family val="2"/>
    </font>
    <font>
      <b/>
      <i/>
      <sz val="11"/>
      <color theme="1"/>
      <name val="Arial"/>
      <family val="2"/>
    </font>
    <font>
      <b/>
      <i/>
      <sz val="11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lightGray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theme="0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/>
    <xf numFmtId="0" fontId="5" fillId="2" borderId="0" xfId="0" applyFont="1" applyFill="1"/>
    <xf numFmtId="0" fontId="3" fillId="6" borderId="0" xfId="0" applyFont="1" applyFill="1" applyAlignment="1">
      <alignment horizontal="left"/>
    </xf>
    <xf numFmtId="2" fontId="3" fillId="6" borderId="0" xfId="0" applyNumberFormat="1" applyFont="1" applyFill="1" applyAlignment="1">
      <alignment horizontal="left"/>
    </xf>
    <xf numFmtId="0" fontId="3" fillId="6" borderId="0" xfId="0" applyFont="1" applyFill="1"/>
    <xf numFmtId="0" fontId="1" fillId="6" borderId="1" xfId="0" applyFont="1" applyFill="1" applyBorder="1" applyAlignment="1">
      <alignment horizontal="left"/>
    </xf>
    <xf numFmtId="0" fontId="2" fillId="6" borderId="1" xfId="0" applyFont="1" applyFill="1" applyBorder="1"/>
    <xf numFmtId="0" fontId="9" fillId="0" borderId="0" xfId="0" applyFont="1" applyAlignment="1">
      <alignment horizontal="right"/>
    </xf>
    <xf numFmtId="0" fontId="3" fillId="6" borderId="0" xfId="0" applyFont="1" applyFill="1" applyBorder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left" indent="1"/>
    </xf>
    <xf numFmtId="0" fontId="11" fillId="2" borderId="0" xfId="0" applyFont="1" applyFill="1" applyAlignment="1">
      <alignment horizontal="left" indent="1"/>
    </xf>
    <xf numFmtId="0" fontId="3" fillId="0" borderId="3" xfId="0" applyFont="1" applyBorder="1"/>
    <xf numFmtId="0" fontId="3" fillId="4" borderId="3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1" fillId="6" borderId="5" xfId="0" applyFont="1" applyFill="1" applyBorder="1" applyAlignment="1">
      <alignment horizontal="left"/>
    </xf>
    <xf numFmtId="0" fontId="3" fillId="6" borderId="0" xfId="0" applyFont="1" applyFill="1" applyBorder="1"/>
    <xf numFmtId="0" fontId="3" fillId="7" borderId="0" xfId="0" applyFont="1" applyFill="1" applyBorder="1"/>
    <xf numFmtId="0" fontId="2" fillId="6" borderId="6" xfId="0" applyFont="1" applyFill="1" applyBorder="1"/>
    <xf numFmtId="0" fontId="3" fillId="3" borderId="7" xfId="0" applyFont="1" applyFill="1" applyBorder="1" applyAlignment="1">
      <alignment horizontal="left"/>
    </xf>
    <xf numFmtId="2" fontId="3" fillId="3" borderId="0" xfId="0" applyNumberFormat="1" applyFont="1" applyFill="1" applyBorder="1" applyAlignment="1">
      <alignment horizontal="left"/>
    </xf>
    <xf numFmtId="0" fontId="3" fillId="0" borderId="0" xfId="0" applyFont="1" applyBorder="1"/>
    <xf numFmtId="0" fontId="2" fillId="5" borderId="0" xfId="0" applyFont="1" applyFill="1" applyBorder="1"/>
    <xf numFmtId="0" fontId="2" fillId="5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2" fontId="3" fillId="3" borderId="8" xfId="0" applyNumberFormat="1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2" fontId="3" fillId="6" borderId="0" xfId="0" applyNumberFormat="1" applyFont="1" applyFill="1" applyBorder="1" applyAlignment="1">
      <alignment horizontal="left"/>
    </xf>
    <xf numFmtId="164" fontId="2" fillId="5" borderId="0" xfId="0" applyNumberFormat="1" applyFont="1" applyFill="1" applyBorder="1" applyAlignment="1">
      <alignment horizontal="left"/>
    </xf>
    <xf numFmtId="2" fontId="3" fillId="6" borderId="8" xfId="0" applyNumberFormat="1" applyFont="1" applyFill="1" applyBorder="1" applyAlignment="1">
      <alignment horizontal="left"/>
    </xf>
    <xf numFmtId="0" fontId="3" fillId="4" borderId="0" xfId="0" applyFont="1" applyFill="1" applyBorder="1"/>
    <xf numFmtId="0" fontId="3" fillId="6" borderId="5" xfId="0" applyFont="1" applyFill="1" applyBorder="1" applyAlignment="1">
      <alignment horizontal="left"/>
    </xf>
    <xf numFmtId="2" fontId="3" fillId="6" borderId="1" xfId="0" applyNumberFormat="1" applyFont="1" applyFill="1" applyBorder="1" applyAlignment="1">
      <alignment horizontal="left"/>
    </xf>
    <xf numFmtId="0" fontId="3" fillId="6" borderId="1" xfId="0" applyFont="1" applyFill="1" applyBorder="1"/>
    <xf numFmtId="0" fontId="3" fillId="7" borderId="1" xfId="0" applyFont="1" applyFill="1" applyBorder="1"/>
    <xf numFmtId="0" fontId="3" fillId="6" borderId="1" xfId="0" applyFont="1" applyFill="1" applyBorder="1" applyAlignment="1">
      <alignment horizontal="left"/>
    </xf>
    <xf numFmtId="2" fontId="3" fillId="6" borderId="6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8" fillId="0" borderId="0" xfId="0" applyFont="1"/>
    <xf numFmtId="0" fontId="4" fillId="2" borderId="9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left"/>
    </xf>
    <xf numFmtId="2" fontId="3" fillId="8" borderId="8" xfId="0" applyNumberFormat="1" applyFont="1" applyFill="1" applyBorder="1" applyAlignment="1">
      <alignment horizontal="left"/>
    </xf>
    <xf numFmtId="2" fontId="3" fillId="8" borderId="6" xfId="0" applyNumberFormat="1" applyFont="1" applyFill="1" applyBorder="1" applyAlignment="1">
      <alignment horizontal="left"/>
    </xf>
    <xf numFmtId="0" fontId="2" fillId="8" borderId="6" xfId="0" applyFont="1" applyFill="1" applyBorder="1" applyAlignment="1">
      <alignment horizontal="left"/>
    </xf>
    <xf numFmtId="0" fontId="2" fillId="0" borderId="1" xfId="0" applyFont="1" applyBorder="1"/>
    <xf numFmtId="0" fontId="2" fillId="0" borderId="6" xfId="0" applyFont="1" applyBorder="1"/>
    <xf numFmtId="0" fontId="3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  <xf numFmtId="2" fontId="5" fillId="2" borderId="0" xfId="0" applyNumberFormat="1" applyFont="1" applyFill="1" applyAlignment="1">
      <alignment horizontal="left"/>
    </xf>
    <xf numFmtId="0" fontId="0" fillId="4" borderId="0" xfId="0" applyFill="1"/>
    <xf numFmtId="0" fontId="5" fillId="2" borderId="0" xfId="0" applyFont="1" applyFill="1" applyAlignment="1">
      <alignment horizontal="left"/>
    </xf>
    <xf numFmtId="0" fontId="0" fillId="4" borderId="0" xfId="0" applyFill="1" applyAlignment="1">
      <alignment horizontal="right"/>
    </xf>
    <xf numFmtId="0" fontId="1" fillId="6" borderId="6" xfId="0" applyFont="1" applyFill="1" applyBorder="1" applyAlignment="1">
      <alignment horizontal="left"/>
    </xf>
    <xf numFmtId="0" fontId="4" fillId="2" borderId="0" xfId="0" applyFont="1" applyFill="1"/>
    <xf numFmtId="0" fontId="18" fillId="0" borderId="0" xfId="0" applyFont="1" applyFill="1" applyBorder="1" applyAlignment="1"/>
    <xf numFmtId="0" fontId="18" fillId="0" borderId="10" xfId="0" applyFont="1" applyFill="1" applyBorder="1" applyAlignment="1"/>
    <xf numFmtId="0" fontId="16" fillId="0" borderId="11" xfId="0" applyFont="1" applyFill="1" applyBorder="1" applyAlignment="1">
      <alignment horizontal="center"/>
    </xf>
    <xf numFmtId="0" fontId="23" fillId="0" borderId="1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10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4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Visualization!$B$6:$B$17</c:f>
              <c:numCache>
                <c:formatCode>General</c:formatCode>
                <c:ptCount val="12"/>
                <c:pt idx="0">
                  <c:v>77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36</c:v>
                </c:pt>
                <c:pt idx="5">
                  <c:v>15</c:v>
                </c:pt>
                <c:pt idx="6">
                  <c:v>62</c:v>
                </c:pt>
                <c:pt idx="7">
                  <c:v>95</c:v>
                </c:pt>
                <c:pt idx="8">
                  <c:v>20</c:v>
                </c:pt>
                <c:pt idx="9">
                  <c:v>5</c:v>
                </c:pt>
                <c:pt idx="10">
                  <c:v>4</c:v>
                </c:pt>
                <c:pt idx="11">
                  <c:v>19</c:v>
                </c:pt>
              </c:numCache>
            </c:numRef>
          </c:xVal>
          <c:yVal>
            <c:numRef>
              <c:f>Visualization!$C$6:$C$17</c:f>
              <c:numCache>
                <c:formatCode>0.00</c:formatCode>
                <c:ptCount val="12"/>
                <c:pt idx="0">
                  <c:v>79.775152009999999</c:v>
                </c:pt>
                <c:pt idx="1">
                  <c:v>23.177278869999999</c:v>
                </c:pt>
                <c:pt idx="2">
                  <c:v>25.60926156</c:v>
                </c:pt>
                <c:pt idx="3">
                  <c:v>17.85738813</c:v>
                </c:pt>
                <c:pt idx="4">
                  <c:v>41.84986439</c:v>
                </c:pt>
                <c:pt idx="5">
                  <c:v>9.8052348760000001</c:v>
                </c:pt>
                <c:pt idx="6">
                  <c:v>58.87465933</c:v>
                </c:pt>
                <c:pt idx="7">
                  <c:v>97.617937010000006</c:v>
                </c:pt>
                <c:pt idx="8">
                  <c:v>18.395127469999998</c:v>
                </c:pt>
                <c:pt idx="9">
                  <c:v>8.746747654</c:v>
                </c:pt>
                <c:pt idx="10">
                  <c:v>2.8114158260000002</c:v>
                </c:pt>
                <c:pt idx="11">
                  <c:v>17.09537241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A-4DD7-8C93-E3BE5AA1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07584"/>
        <c:axId val="519705944"/>
      </c:scatterChart>
      <c:valAx>
        <c:axId val="51970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05944"/>
        <c:crosses val="autoZero"/>
        <c:crossBetween val="midCat"/>
      </c:valAx>
      <c:valAx>
        <c:axId val="51970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0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 vs Predicted</a:t>
            </a:r>
            <a:r>
              <a:rPr lang="en-CA" baseline="0"/>
              <a:t> 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Visualization!$B$6:$B$17</c:f>
              <c:numCache>
                <c:formatCode>General</c:formatCode>
                <c:ptCount val="12"/>
                <c:pt idx="0">
                  <c:v>77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36</c:v>
                </c:pt>
                <c:pt idx="5">
                  <c:v>15</c:v>
                </c:pt>
                <c:pt idx="6">
                  <c:v>62</c:v>
                </c:pt>
                <c:pt idx="7">
                  <c:v>95</c:v>
                </c:pt>
                <c:pt idx="8">
                  <c:v>20</c:v>
                </c:pt>
                <c:pt idx="9">
                  <c:v>5</c:v>
                </c:pt>
                <c:pt idx="10">
                  <c:v>4</c:v>
                </c:pt>
                <c:pt idx="11">
                  <c:v>19</c:v>
                </c:pt>
              </c:numCache>
            </c:numRef>
          </c:xVal>
          <c:yVal>
            <c:numRef>
              <c:f>Visualization!$D$6:$D$17</c:f>
              <c:numCache>
                <c:formatCode>0.00</c:formatCode>
                <c:ptCount val="12"/>
                <c:pt idx="0">
                  <c:v>78.612535718162491</c:v>
                </c:pt>
                <c:pt idx="1">
                  <c:v>21.155794451895066</c:v>
                </c:pt>
                <c:pt idx="2">
                  <c:v>22.181807688792698</c:v>
                </c:pt>
                <c:pt idx="3">
                  <c:v>20.129781214997433</c:v>
                </c:pt>
                <c:pt idx="4">
                  <c:v>36.545993005359556</c:v>
                </c:pt>
                <c:pt idx="5">
                  <c:v>14.999715030509268</c:v>
                </c:pt>
                <c:pt idx="6">
                  <c:v>63.222337164698004</c:v>
                </c:pt>
                <c:pt idx="7">
                  <c:v>97.080773982319883</c:v>
                </c:pt>
                <c:pt idx="8">
                  <c:v>20.129781214997433</c:v>
                </c:pt>
                <c:pt idx="9">
                  <c:v>4.7395826615329417</c:v>
                </c:pt>
                <c:pt idx="10">
                  <c:v>3.7135694246353088</c:v>
                </c:pt>
                <c:pt idx="11">
                  <c:v>19.1037679780998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F-4470-877F-C60892CAC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83984"/>
        <c:axId val="523584640"/>
      </c:scatterChart>
      <c:valAx>
        <c:axId val="52358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84640"/>
        <c:crosses val="autoZero"/>
        <c:crossBetween val="midCat"/>
      </c:valAx>
      <c:valAx>
        <c:axId val="5235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Predicted</a:t>
                </a:r>
                <a:r>
                  <a:rPr lang="en-CA" b="1" baseline="0"/>
                  <a:t> y</a:t>
                </a:r>
                <a:endParaRPr lang="en-C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8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339725</xdr:colOff>
      <xdr:row>3</xdr:row>
      <xdr:rowOff>57150</xdr:rowOff>
    </xdr:from>
    <xdr:to>
      <xdr:col>10</xdr:col>
      <xdr:colOff>298450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12BF8-7A6C-4A60-88FC-433576C00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53975</xdr:colOff>
      <xdr:row>3</xdr:row>
      <xdr:rowOff>57150</xdr:rowOff>
    </xdr:from>
    <xdr:to>
      <xdr:col>17</xdr:col>
      <xdr:colOff>501650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92F41-BF67-42EA-A3E7-0F0606796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E87BF-E40A-4028-9E14-F0E5C21F8EC2}">
  <dimension ref="A1:N34"/>
  <sheetViews>
    <sheetView showGridLines="0" tabSelected="1" zoomScale="130" zoomScaleNormal="130" workbookViewId="0">
      <selection activeCell="K43" sqref="K43"/>
    </sheetView>
  </sheetViews>
  <sheetFormatPr defaultColWidth="8.7109375" defaultRowHeight="15" x14ac:dyDescent="0.25"/>
  <cols>
    <col min="1" max="1" width="1.85546875" customWidth="1"/>
    <col min="2" max="2" width="8.85546875"/>
    <col min="3" max="3" width="10.7109375" customWidth="1"/>
    <col min="4" max="4" width="1.85546875" customWidth="1"/>
    <col min="5" max="5" width="3.42578125" bestFit="1" customWidth="1"/>
    <col min="6" max="6" width="6.7109375" bestFit="1" customWidth="1"/>
    <col min="7" max="7" width="1.85546875" customWidth="1"/>
    <col min="8" max="9" width="10.28515625" bestFit="1" customWidth="1"/>
    <col min="10" max="10" width="16" bestFit="1" customWidth="1"/>
    <col min="11" max="11" width="17.85546875" bestFit="1" customWidth="1"/>
    <col min="12" max="12" width="2.7109375" style="1" customWidth="1"/>
    <col min="13" max="13" width="24.85546875" style="1" bestFit="1" customWidth="1"/>
    <col min="14" max="14" width="23.42578125" style="1" bestFit="1" customWidth="1"/>
    <col min="15" max="16384" width="8.7109375" style="1"/>
  </cols>
  <sheetData>
    <row r="1" spans="2:14" s="1" customFormat="1" x14ac:dyDescent="0.25">
      <c r="E1"/>
      <c r="F1"/>
    </row>
    <row r="2" spans="2:14" s="1" customFormat="1" ht="14.65" customHeight="1" x14ac:dyDescent="0.25">
      <c r="B2" s="66" t="s">
        <v>22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spans="2:14" s="1" customFormat="1" x14ac:dyDescent="0.25">
      <c r="E3"/>
      <c r="F3"/>
    </row>
    <row r="4" spans="2:14" s="1" customFormat="1" x14ac:dyDescent="0.25">
      <c r="B4" s="64" t="s">
        <v>2</v>
      </c>
      <c r="C4" s="65"/>
      <c r="D4" s="14"/>
      <c r="E4" s="15"/>
      <c r="F4" s="15"/>
      <c r="G4" s="14"/>
      <c r="H4" s="16" t="s">
        <v>3</v>
      </c>
      <c r="I4" s="16" t="s">
        <v>4</v>
      </c>
      <c r="J4" s="16" t="s">
        <v>5</v>
      </c>
      <c r="K4" s="17" t="s">
        <v>6</v>
      </c>
      <c r="M4" s="2" t="s">
        <v>13</v>
      </c>
      <c r="N4" s="10" t="s">
        <v>14</v>
      </c>
    </row>
    <row r="5" spans="2:14" s="1" customFormat="1" ht="15.75" x14ac:dyDescent="0.25">
      <c r="B5" s="18" t="s">
        <v>0</v>
      </c>
      <c r="C5" s="6" t="s">
        <v>1</v>
      </c>
      <c r="D5" s="19"/>
      <c r="E5" s="20"/>
      <c r="F5" s="20"/>
      <c r="G5" s="19"/>
      <c r="H5" s="7" t="s">
        <v>9</v>
      </c>
      <c r="I5" s="7" t="s">
        <v>10</v>
      </c>
      <c r="J5" s="7" t="s">
        <v>11</v>
      </c>
      <c r="K5" s="21" t="s">
        <v>12</v>
      </c>
      <c r="M5" s="11" t="s">
        <v>15</v>
      </c>
      <c r="N5" s="12" t="s">
        <v>16</v>
      </c>
    </row>
    <row r="6" spans="2:14" s="1" customFormat="1" ht="14.25" x14ac:dyDescent="0.25">
      <c r="B6" s="22">
        <v>77</v>
      </c>
      <c r="C6" s="23">
        <v>79.775152009999999</v>
      </c>
      <c r="D6" s="24"/>
      <c r="E6" s="25" t="s">
        <v>7</v>
      </c>
      <c r="F6" s="26">
        <f>AVERAGE(B6:B58)</f>
        <v>33</v>
      </c>
      <c r="G6" s="24"/>
      <c r="H6" s="27">
        <f>B6-$F$6</f>
        <v>44</v>
      </c>
      <c r="I6" s="23">
        <f>C6-$F$7</f>
        <v>46.307198715333342</v>
      </c>
      <c r="J6" s="23">
        <f>H6*I6</f>
        <v>2037.516743474667</v>
      </c>
      <c r="K6" s="28">
        <f>H6^2</f>
        <v>1936</v>
      </c>
      <c r="M6" s="11" t="s">
        <v>17</v>
      </c>
      <c r="N6" s="13" t="s">
        <v>20</v>
      </c>
    </row>
    <row r="7" spans="2:14" s="1" customFormat="1" ht="12.75" x14ac:dyDescent="0.2">
      <c r="B7" s="29">
        <v>21</v>
      </c>
      <c r="C7" s="30">
        <v>23.177278869999999</v>
      </c>
      <c r="D7" s="24"/>
      <c r="E7" s="25" t="s">
        <v>8</v>
      </c>
      <c r="F7" s="31">
        <f>AVERAGE(C6:C58)</f>
        <v>33.467953294666657</v>
      </c>
      <c r="G7" s="24"/>
      <c r="H7" s="9">
        <f t="shared" ref="H7:H17" si="0">B7-$F$6</f>
        <v>-12</v>
      </c>
      <c r="I7" s="30">
        <f t="shared" ref="I7:I17" si="1">C7-$F$7</f>
        <v>-10.290674424666658</v>
      </c>
      <c r="J7" s="30">
        <f t="shared" ref="J7:J17" si="2">H7*I7</f>
        <v>123.4880930959999</v>
      </c>
      <c r="K7" s="32">
        <f t="shared" ref="K7:K17" si="3">H7^2</f>
        <v>144</v>
      </c>
    </row>
    <row r="8" spans="2:14" s="1" customFormat="1" ht="15.75" x14ac:dyDescent="0.3">
      <c r="B8" s="22">
        <v>22</v>
      </c>
      <c r="C8" s="23">
        <v>25.60926156</v>
      </c>
      <c r="D8" s="24"/>
      <c r="E8" s="33"/>
      <c r="F8" s="33"/>
      <c r="G8" s="24"/>
      <c r="H8" s="27">
        <f t="shared" si="0"/>
        <v>-11</v>
      </c>
      <c r="I8" s="23">
        <f t="shared" si="1"/>
        <v>-7.8586917346666567</v>
      </c>
      <c r="J8" s="23">
        <f t="shared" si="2"/>
        <v>86.445609081333231</v>
      </c>
      <c r="K8" s="28">
        <f t="shared" si="3"/>
        <v>121</v>
      </c>
      <c r="M8" s="8" t="s">
        <v>18</v>
      </c>
      <c r="N8" s="40">
        <f>SUM(J6:J17)/SUM(K6:K17)</f>
        <v>1.0260132368976327</v>
      </c>
    </row>
    <row r="9" spans="2:14" s="1" customFormat="1" ht="15.75" x14ac:dyDescent="0.3">
      <c r="B9" s="29">
        <v>20</v>
      </c>
      <c r="C9" s="30">
        <v>17.85738813</v>
      </c>
      <c r="D9" s="24"/>
      <c r="E9" s="33"/>
      <c r="F9" s="33"/>
      <c r="G9" s="24"/>
      <c r="H9" s="9">
        <f t="shared" si="0"/>
        <v>-13</v>
      </c>
      <c r="I9" s="30">
        <f t="shared" si="1"/>
        <v>-15.610565164666657</v>
      </c>
      <c r="J9" s="30">
        <f t="shared" si="2"/>
        <v>202.93734714066653</v>
      </c>
      <c r="K9" s="32">
        <f t="shared" si="3"/>
        <v>169</v>
      </c>
      <c r="M9" s="8" t="s">
        <v>19</v>
      </c>
      <c r="N9" s="40">
        <f>F7-(N8*F6)</f>
        <v>-0.39048352295522193</v>
      </c>
    </row>
    <row r="10" spans="2:14" s="1" customFormat="1" ht="12.75" x14ac:dyDescent="0.2">
      <c r="B10" s="22">
        <v>36</v>
      </c>
      <c r="C10" s="23">
        <v>41.84986439</v>
      </c>
      <c r="D10" s="24"/>
      <c r="E10" s="33"/>
      <c r="F10" s="33"/>
      <c r="G10" s="24"/>
      <c r="H10" s="27">
        <f t="shared" si="0"/>
        <v>3</v>
      </c>
      <c r="I10" s="23">
        <f t="shared" si="1"/>
        <v>8.3819110953333436</v>
      </c>
      <c r="J10" s="23">
        <f t="shared" si="2"/>
        <v>25.145733286000031</v>
      </c>
      <c r="K10" s="28">
        <f t="shared" si="3"/>
        <v>9</v>
      </c>
    </row>
    <row r="11" spans="2:14" s="5" customFormat="1" ht="12.75" x14ac:dyDescent="0.2">
      <c r="B11" s="29">
        <v>15</v>
      </c>
      <c r="C11" s="30">
        <v>9.8052348760000001</v>
      </c>
      <c r="D11" s="19"/>
      <c r="E11" s="20"/>
      <c r="F11" s="20"/>
      <c r="G11" s="19"/>
      <c r="H11" s="9">
        <f t="shared" si="0"/>
        <v>-18</v>
      </c>
      <c r="I11" s="30">
        <f t="shared" si="1"/>
        <v>-23.662718418666657</v>
      </c>
      <c r="J11" s="30">
        <f t="shared" si="2"/>
        <v>425.92893153599982</v>
      </c>
      <c r="K11" s="32">
        <f t="shared" si="3"/>
        <v>324</v>
      </c>
    </row>
    <row r="12" spans="2:14" s="1" customFormat="1" ht="17.25" x14ac:dyDescent="0.3">
      <c r="B12" s="22">
        <v>62</v>
      </c>
      <c r="C12" s="23">
        <v>58.87465933</v>
      </c>
      <c r="D12" s="24"/>
      <c r="E12" s="33"/>
      <c r="F12" s="33"/>
      <c r="G12" s="24"/>
      <c r="H12" s="27">
        <f t="shared" si="0"/>
        <v>29</v>
      </c>
      <c r="I12" s="23">
        <f t="shared" si="1"/>
        <v>25.406706035333343</v>
      </c>
      <c r="J12" s="23">
        <f t="shared" si="2"/>
        <v>736.79447502466701</v>
      </c>
      <c r="K12" s="28">
        <f t="shared" si="3"/>
        <v>841</v>
      </c>
      <c r="M12" s="41" t="s">
        <v>21</v>
      </c>
      <c r="N12" s="10" t="s">
        <v>49</v>
      </c>
    </row>
    <row r="13" spans="2:14" s="5" customFormat="1" ht="12.75" x14ac:dyDescent="0.2">
      <c r="B13" s="29">
        <v>95</v>
      </c>
      <c r="C13" s="30">
        <v>97.617937010000006</v>
      </c>
      <c r="D13" s="19"/>
      <c r="E13" s="20"/>
      <c r="F13" s="20"/>
      <c r="G13" s="19"/>
      <c r="H13" s="9">
        <f t="shared" si="0"/>
        <v>62</v>
      </c>
      <c r="I13" s="30">
        <f t="shared" si="1"/>
        <v>64.149983715333349</v>
      </c>
      <c r="J13" s="30">
        <f t="shared" si="2"/>
        <v>3977.2989903506677</v>
      </c>
      <c r="K13" s="32">
        <f t="shared" si="3"/>
        <v>3844</v>
      </c>
    </row>
    <row r="14" spans="2:14" s="1" customFormat="1" ht="12.75" x14ac:dyDescent="0.2">
      <c r="B14" s="22">
        <v>20</v>
      </c>
      <c r="C14" s="23">
        <v>18.395127469999998</v>
      </c>
      <c r="D14" s="24"/>
      <c r="E14" s="33"/>
      <c r="F14" s="33"/>
      <c r="G14" s="24"/>
      <c r="H14" s="27">
        <f t="shared" si="0"/>
        <v>-13</v>
      </c>
      <c r="I14" s="23">
        <f t="shared" si="1"/>
        <v>-15.072825824666658</v>
      </c>
      <c r="J14" s="23">
        <f t="shared" si="2"/>
        <v>195.94673572066657</v>
      </c>
      <c r="K14" s="28">
        <f t="shared" si="3"/>
        <v>169</v>
      </c>
      <c r="M14" s="1" t="s">
        <v>65</v>
      </c>
    </row>
    <row r="15" spans="2:14" s="5" customFormat="1" ht="12.75" x14ac:dyDescent="0.2">
      <c r="B15" s="29">
        <v>5</v>
      </c>
      <c r="C15" s="30">
        <v>8.746747654</v>
      </c>
      <c r="D15" s="19"/>
      <c r="E15" s="20"/>
      <c r="F15" s="20"/>
      <c r="G15" s="19"/>
      <c r="H15" s="9">
        <f t="shared" si="0"/>
        <v>-28</v>
      </c>
      <c r="I15" s="30">
        <f t="shared" si="1"/>
        <v>-24.721205640666657</v>
      </c>
      <c r="J15" s="30">
        <f t="shared" si="2"/>
        <v>692.19375793866641</v>
      </c>
      <c r="K15" s="32">
        <f t="shared" si="3"/>
        <v>784</v>
      </c>
      <c r="M15" s="5" t="s">
        <v>68</v>
      </c>
    </row>
    <row r="16" spans="2:14" s="1" customFormat="1" ht="12.75" x14ac:dyDescent="0.2">
      <c r="B16" s="22">
        <v>4</v>
      </c>
      <c r="C16" s="23">
        <v>2.8114158260000002</v>
      </c>
      <c r="D16" s="24"/>
      <c r="E16" s="33"/>
      <c r="F16" s="33"/>
      <c r="G16" s="24"/>
      <c r="H16" s="27">
        <f t="shared" si="0"/>
        <v>-29</v>
      </c>
      <c r="I16" s="23">
        <f t="shared" si="1"/>
        <v>-30.656537468666656</v>
      </c>
      <c r="J16" s="23">
        <f t="shared" si="2"/>
        <v>889.03958659133298</v>
      </c>
      <c r="K16" s="28">
        <f t="shared" si="3"/>
        <v>841</v>
      </c>
      <c r="M16" s="1" t="s">
        <v>66</v>
      </c>
    </row>
    <row r="17" spans="1:13" s="5" customFormat="1" ht="12.75" x14ac:dyDescent="0.2">
      <c r="B17" s="34">
        <v>19</v>
      </c>
      <c r="C17" s="35">
        <v>17.09537241</v>
      </c>
      <c r="D17" s="36"/>
      <c r="E17" s="37"/>
      <c r="F17" s="37"/>
      <c r="G17" s="36"/>
      <c r="H17" s="38">
        <f t="shared" si="0"/>
        <v>-14</v>
      </c>
      <c r="I17" s="35">
        <f t="shared" si="1"/>
        <v>-16.372580884666657</v>
      </c>
      <c r="J17" s="35">
        <f t="shared" si="2"/>
        <v>229.2161323853332</v>
      </c>
      <c r="K17" s="39">
        <f t="shared" si="3"/>
        <v>196</v>
      </c>
      <c r="M17" s="5" t="s">
        <v>67</v>
      </c>
    </row>
    <row r="18" spans="1:13" s="5" customFormat="1" x14ac:dyDescent="0.25">
      <c r="B18" s="3"/>
      <c r="C18" s="4"/>
      <c r="E18"/>
      <c r="F18"/>
      <c r="H18" s="3"/>
      <c r="I18" s="4"/>
      <c r="J18" s="4"/>
      <c r="K18" s="4"/>
    </row>
    <row r="19" spans="1:13" s="5" customFormat="1" x14ac:dyDescent="0.25">
      <c r="B19" s="3"/>
      <c r="C19" s="4"/>
      <c r="E19"/>
      <c r="F19"/>
      <c r="H19" s="3"/>
      <c r="I19" s="4"/>
      <c r="J19" s="4"/>
      <c r="K19" s="4"/>
    </row>
    <row r="20" spans="1:13" s="5" customFormat="1" x14ac:dyDescent="0.25">
      <c r="B20" s="3"/>
      <c r="C20" s="4"/>
      <c r="E20"/>
      <c r="F20"/>
      <c r="H20" s="3"/>
      <c r="I20" s="4"/>
      <c r="J20" s="4"/>
      <c r="K20" s="4"/>
    </row>
    <row r="22" spans="1:13" s="5" customFormat="1" x14ac:dyDescent="0.25">
      <c r="A22"/>
      <c r="B22"/>
      <c r="C22"/>
      <c r="D22"/>
      <c r="E22"/>
      <c r="F22"/>
      <c r="G22"/>
      <c r="H22"/>
      <c r="I22"/>
      <c r="J22"/>
      <c r="K22"/>
    </row>
    <row r="24" spans="1:13" s="5" customFormat="1" x14ac:dyDescent="0.25">
      <c r="A24"/>
      <c r="B24"/>
      <c r="C24"/>
      <c r="D24"/>
      <c r="E24"/>
      <c r="F24"/>
      <c r="G24"/>
      <c r="H24"/>
      <c r="I24"/>
      <c r="J24"/>
      <c r="K24"/>
    </row>
    <row r="28" spans="1:13" s="5" customFormat="1" x14ac:dyDescent="0.25">
      <c r="A28"/>
      <c r="B28"/>
      <c r="C28"/>
      <c r="D28"/>
      <c r="E28"/>
      <c r="F28"/>
      <c r="G28"/>
      <c r="H28"/>
      <c r="I28"/>
      <c r="J28"/>
      <c r="K28"/>
    </row>
    <row r="30" spans="1:13" s="5" customFormat="1" x14ac:dyDescent="0.25">
      <c r="A30"/>
      <c r="B30"/>
      <c r="C30"/>
      <c r="D30"/>
      <c r="E30"/>
      <c r="F30"/>
      <c r="G30"/>
      <c r="H30"/>
      <c r="I30"/>
      <c r="J30"/>
      <c r="K30"/>
    </row>
    <row r="32" spans="1:13" s="5" customFormat="1" x14ac:dyDescent="0.25">
      <c r="A32"/>
      <c r="B32"/>
      <c r="C32"/>
      <c r="D32"/>
      <c r="E32"/>
      <c r="F32"/>
      <c r="G32"/>
      <c r="H32"/>
      <c r="I32"/>
      <c r="J32"/>
      <c r="K32"/>
    </row>
    <row r="34" spans="1:11" s="5" customFormat="1" x14ac:dyDescent="0.25">
      <c r="A34"/>
      <c r="B34"/>
      <c r="C34"/>
      <c r="D34"/>
      <c r="E34"/>
      <c r="F34"/>
      <c r="G34"/>
      <c r="H34"/>
      <c r="I34"/>
      <c r="J34"/>
      <c r="K34"/>
    </row>
  </sheetData>
  <mergeCells count="2">
    <mergeCell ref="B4:C4"/>
    <mergeCell ref="B2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ACA7-45A5-4B90-A609-CC31C8AA758E}">
  <dimension ref="B2:M35"/>
  <sheetViews>
    <sheetView showGridLines="0" topLeftCell="A6" zoomScale="120" zoomScaleNormal="120" workbookViewId="0">
      <selection activeCell="J22" sqref="J22"/>
    </sheetView>
  </sheetViews>
  <sheetFormatPr defaultColWidth="8.7109375" defaultRowHeight="12.75" x14ac:dyDescent="0.2"/>
  <cols>
    <col min="1" max="1" width="1.85546875" style="1" customWidth="1"/>
    <col min="2" max="3" width="8.7109375" style="1"/>
    <col min="4" max="4" width="10.28515625" style="1" bestFit="1" customWidth="1"/>
    <col min="5" max="5" width="10.28515625" style="1" customWidth="1"/>
    <col min="6" max="6" width="17.85546875" style="1" bestFit="1" customWidth="1"/>
    <col min="7" max="7" width="8.7109375" style="1"/>
    <col min="8" max="8" width="14" style="1" bestFit="1" customWidth="1"/>
    <col min="9" max="10" width="8.7109375" style="1"/>
    <col min="11" max="11" width="13.7109375" style="1" bestFit="1" customWidth="1"/>
    <col min="12" max="16384" width="8.7109375" style="1"/>
  </cols>
  <sheetData>
    <row r="2" spans="2:11" ht="15.75" x14ac:dyDescent="0.25">
      <c r="B2" s="66" t="s">
        <v>69</v>
      </c>
      <c r="C2" s="66"/>
      <c r="D2" s="66"/>
      <c r="E2" s="66"/>
      <c r="F2" s="66"/>
      <c r="G2" s="66"/>
      <c r="H2" s="66"/>
      <c r="I2" s="66"/>
      <c r="J2" s="66"/>
      <c r="K2" s="66"/>
    </row>
    <row r="4" spans="2:11" ht="15" x14ac:dyDescent="0.25">
      <c r="B4" s="64" t="s">
        <v>2</v>
      </c>
      <c r="C4" s="65"/>
      <c r="D4" s="43" t="s">
        <v>23</v>
      </c>
      <c r="E4" s="16" t="s">
        <v>4</v>
      </c>
      <c r="F4" s="16" t="s">
        <v>53</v>
      </c>
      <c r="G4" s="43" t="s">
        <v>50</v>
      </c>
      <c r="H4" s="43" t="s">
        <v>52</v>
      </c>
      <c r="J4" s="51" t="s">
        <v>57</v>
      </c>
      <c r="K4" s="54" t="s">
        <v>59</v>
      </c>
    </row>
    <row r="5" spans="2:11" ht="15.75" x14ac:dyDescent="0.25">
      <c r="B5" s="18" t="s">
        <v>0</v>
      </c>
      <c r="C5" s="6" t="s">
        <v>1</v>
      </c>
      <c r="D5" s="47" t="s">
        <v>51</v>
      </c>
      <c r="E5" s="7" t="s">
        <v>10</v>
      </c>
      <c r="F5" s="7" t="s">
        <v>54</v>
      </c>
      <c r="G5" s="48" t="s">
        <v>55</v>
      </c>
      <c r="H5" s="49" t="s">
        <v>56</v>
      </c>
      <c r="J5" s="55"/>
      <c r="K5" s="52">
        <f>SUM(F6:F17)</f>
        <v>9992.8179933928186</v>
      </c>
    </row>
    <row r="6" spans="2:11" x14ac:dyDescent="0.2">
      <c r="B6" s="22">
        <v>77</v>
      </c>
      <c r="C6" s="23">
        <v>79.775152009999999</v>
      </c>
      <c r="D6" s="45">
        <f>'Deriving the Model'!$N$9+('Deriving the Model'!$N$8*Visualization!B6)</f>
        <v>78.612535718162491</v>
      </c>
      <c r="E6" s="23">
        <f>C6-'Deriving the Model'!$F$7</f>
        <v>46.307198715333342</v>
      </c>
      <c r="F6" s="23">
        <f>E6^2</f>
        <v>2144.3566528613701</v>
      </c>
      <c r="G6" s="23">
        <f>C6-D6</f>
        <v>1.1626162918375087</v>
      </c>
      <c r="H6" s="28">
        <f>G6^2</f>
        <v>1.3516766420459991</v>
      </c>
      <c r="J6" s="50"/>
      <c r="K6" s="40"/>
    </row>
    <row r="7" spans="2:11" ht="14.25" x14ac:dyDescent="0.2">
      <c r="B7" s="29">
        <v>21</v>
      </c>
      <c r="C7" s="30">
        <v>23.177278869999999</v>
      </c>
      <c r="D7" s="45">
        <f>'Deriving the Model'!$N$9+('Deriving the Model'!$N$8*Visualization!B7)</f>
        <v>21.155794451895066</v>
      </c>
      <c r="E7" s="30">
        <f>C7-'Deriving the Model'!$F$7</f>
        <v>-10.290674424666658</v>
      </c>
      <c r="F7" s="30">
        <f t="shared" ref="F7:F17" si="0">E7^2</f>
        <v>105.89798011448846</v>
      </c>
      <c r="G7" s="30">
        <f t="shared" ref="G7:G17" si="1">C7-D7</f>
        <v>2.021484418104933</v>
      </c>
      <c r="H7" s="32">
        <f t="shared" ref="H7:H17" si="2">G7^2</f>
        <v>4.0863992526410398</v>
      </c>
      <c r="J7" s="51" t="s">
        <v>58</v>
      </c>
      <c r="K7" s="54" t="s">
        <v>60</v>
      </c>
    </row>
    <row r="8" spans="2:11" ht="12.4" customHeight="1" x14ac:dyDescent="0.25">
      <c r="B8" s="22">
        <v>22</v>
      </c>
      <c r="C8" s="23">
        <v>25.60926156</v>
      </c>
      <c r="D8" s="45">
        <f>'Deriving the Model'!$N$9+('Deriving the Model'!$N$8*Visualization!B8)</f>
        <v>22.181807688792698</v>
      </c>
      <c r="E8" s="23">
        <f>C8-'Deriving the Model'!$F$7</f>
        <v>-7.8586917346666567</v>
      </c>
      <c r="F8" s="23">
        <f t="shared" si="0"/>
        <v>61.759035780518026</v>
      </c>
      <c r="G8" s="23">
        <f t="shared" si="1"/>
        <v>3.4274538712073017</v>
      </c>
      <c r="H8" s="28">
        <f t="shared" si="2"/>
        <v>11.747440039253918</v>
      </c>
      <c r="J8" s="55"/>
      <c r="K8" s="52">
        <f>SUM(H6:H17)</f>
        <v>120.56773744509499</v>
      </c>
    </row>
    <row r="9" spans="2:11" x14ac:dyDescent="0.2">
      <c r="B9" s="29">
        <v>20</v>
      </c>
      <c r="C9" s="30">
        <v>17.85738813</v>
      </c>
      <c r="D9" s="45">
        <f>'Deriving the Model'!$N$9+('Deriving the Model'!$N$8*Visualization!B9)</f>
        <v>20.129781214997433</v>
      </c>
      <c r="E9" s="30">
        <f>C9-'Deriving the Model'!$F$7</f>
        <v>-15.610565164666657</v>
      </c>
      <c r="F9" s="30">
        <f t="shared" si="0"/>
        <v>243.68974476030411</v>
      </c>
      <c r="G9" s="30">
        <f t="shared" si="1"/>
        <v>-2.2723930849974323</v>
      </c>
      <c r="H9" s="32">
        <f t="shared" si="2"/>
        <v>5.1637703327441473</v>
      </c>
      <c r="J9" s="50"/>
      <c r="K9" s="40"/>
    </row>
    <row r="10" spans="2:11" x14ac:dyDescent="0.2">
      <c r="B10" s="22">
        <v>36</v>
      </c>
      <c r="C10" s="23">
        <v>41.84986439</v>
      </c>
      <c r="D10" s="45">
        <f>'Deriving the Model'!$N$9+('Deriving the Model'!$N$8*Visualization!B10)</f>
        <v>36.545993005359556</v>
      </c>
      <c r="E10" s="23">
        <f>C10-'Deriving the Model'!$F$7</f>
        <v>8.3819110953333436</v>
      </c>
      <c r="F10" s="23">
        <f t="shared" si="0"/>
        <v>70.256433610072207</v>
      </c>
      <c r="G10" s="23">
        <f t="shared" si="1"/>
        <v>5.3038713846404448</v>
      </c>
      <c r="H10" s="28">
        <f t="shared" si="2"/>
        <v>28.13105166480775</v>
      </c>
      <c r="J10" s="51" t="s">
        <v>61</v>
      </c>
      <c r="K10" s="54" t="s">
        <v>62</v>
      </c>
    </row>
    <row r="11" spans="2:11" ht="15" x14ac:dyDescent="0.25">
      <c r="B11" s="29">
        <v>15</v>
      </c>
      <c r="C11" s="30">
        <v>9.8052348760000001</v>
      </c>
      <c r="D11" s="45">
        <f>'Deriving the Model'!$N$9+('Deriving the Model'!$N$8*Visualization!B11)</f>
        <v>14.999715030509268</v>
      </c>
      <c r="E11" s="30">
        <f>C11-'Deriving the Model'!$F$7</f>
        <v>-23.662718418666657</v>
      </c>
      <c r="F11" s="30">
        <f t="shared" si="0"/>
        <v>559.9242429611063</v>
      </c>
      <c r="G11" s="30">
        <f t="shared" si="1"/>
        <v>-5.194480154509268</v>
      </c>
      <c r="H11" s="32">
        <f t="shared" si="2"/>
        <v>26.982624075590628</v>
      </c>
      <c r="J11" s="53"/>
      <c r="K11" s="52">
        <f>K5-K8</f>
        <v>9872.2502559477234</v>
      </c>
    </row>
    <row r="12" spans="2:11" x14ac:dyDescent="0.2">
      <c r="B12" s="22">
        <v>62</v>
      </c>
      <c r="C12" s="23">
        <v>58.87465933</v>
      </c>
      <c r="D12" s="45">
        <f>'Deriving the Model'!$N$9+('Deriving the Model'!$N$8*Visualization!B12)</f>
        <v>63.222337164698004</v>
      </c>
      <c r="E12" s="23">
        <f>C12-'Deriving the Model'!$F$7</f>
        <v>25.406706035333343</v>
      </c>
      <c r="F12" s="23">
        <f t="shared" si="0"/>
        <v>645.50071156584374</v>
      </c>
      <c r="G12" s="23">
        <f t="shared" si="1"/>
        <v>-4.3476778346980041</v>
      </c>
      <c r="H12" s="28">
        <f t="shared" si="2"/>
        <v>18.902302554324326</v>
      </c>
    </row>
    <row r="13" spans="2:11" x14ac:dyDescent="0.2">
      <c r="B13" s="29">
        <v>95</v>
      </c>
      <c r="C13" s="30">
        <v>97.617937010000006</v>
      </c>
      <c r="D13" s="45">
        <f>'Deriving the Model'!$N$9+('Deriving the Model'!$N$8*Visualization!B13)</f>
        <v>97.080773982319883</v>
      </c>
      <c r="E13" s="30">
        <f>C13-'Deriving the Model'!$F$7</f>
        <v>64.149983715333349</v>
      </c>
      <c r="F13" s="30">
        <f t="shared" si="0"/>
        <v>4115.2204106775334</v>
      </c>
      <c r="G13" s="30">
        <f t="shared" si="1"/>
        <v>0.5371630276801227</v>
      </c>
      <c r="H13" s="32">
        <f t="shared" si="2"/>
        <v>0.28854411830647625</v>
      </c>
      <c r="J13" s="51" t="s">
        <v>63</v>
      </c>
      <c r="K13" s="2" t="s">
        <v>64</v>
      </c>
    </row>
    <row r="14" spans="2:11" ht="15" x14ac:dyDescent="0.25">
      <c r="B14" s="22">
        <v>20</v>
      </c>
      <c r="C14" s="23">
        <v>18.395127469999998</v>
      </c>
      <c r="D14" s="45">
        <f>'Deriving the Model'!$N$9+('Deriving the Model'!$N$8*Visualization!B14)</f>
        <v>20.129781214997433</v>
      </c>
      <c r="E14" s="23">
        <f>C14-'Deriving the Model'!$F$7</f>
        <v>-15.072825824666658</v>
      </c>
      <c r="F14" s="23">
        <f t="shared" si="0"/>
        <v>227.19007834073813</v>
      </c>
      <c r="G14" s="23">
        <f t="shared" si="1"/>
        <v>-1.7346537449974342</v>
      </c>
      <c r="H14" s="28">
        <f t="shared" si="2"/>
        <v>3.0090236150336236</v>
      </c>
      <c r="J14" s="53"/>
      <c r="K14" s="2">
        <f>K11/K5</f>
        <v>0.98793456084912046</v>
      </c>
    </row>
    <row r="15" spans="2:11" x14ac:dyDescent="0.2">
      <c r="B15" s="29">
        <v>5</v>
      </c>
      <c r="C15" s="30">
        <v>8.746747654</v>
      </c>
      <c r="D15" s="45">
        <f>'Deriving the Model'!$N$9+('Deriving the Model'!$N$8*Visualization!B15)</f>
        <v>4.7395826615329417</v>
      </c>
      <c r="E15" s="30">
        <f>C15-'Deriving the Model'!$F$7</f>
        <v>-24.721205640666657</v>
      </c>
      <c r="F15" s="30">
        <f t="shared" si="0"/>
        <v>611.13800832812899</v>
      </c>
      <c r="G15" s="30">
        <f t="shared" si="1"/>
        <v>4.0071649924670583</v>
      </c>
      <c r="H15" s="32">
        <f t="shared" si="2"/>
        <v>16.05737127685352</v>
      </c>
    </row>
    <row r="16" spans="2:11" x14ac:dyDescent="0.2">
      <c r="B16" s="22">
        <v>4</v>
      </c>
      <c r="C16" s="23">
        <v>2.8114158260000002</v>
      </c>
      <c r="D16" s="45">
        <f>'Deriving the Model'!$N$9+('Deriving the Model'!$N$8*Visualization!B16)</f>
        <v>3.7135694246353088</v>
      </c>
      <c r="E16" s="23">
        <f>C16-'Deriving the Model'!$F$7</f>
        <v>-30.656537468666656</v>
      </c>
      <c r="F16" s="23">
        <f t="shared" si="0"/>
        <v>939.82328956776257</v>
      </c>
      <c r="G16" s="23">
        <f t="shared" si="1"/>
        <v>-0.90215359863530864</v>
      </c>
      <c r="H16" s="28">
        <f t="shared" si="2"/>
        <v>0.81388111553063758</v>
      </c>
    </row>
    <row r="17" spans="2:13" x14ac:dyDescent="0.2">
      <c r="B17" s="34">
        <v>19</v>
      </c>
      <c r="C17" s="35">
        <v>17.09537241</v>
      </c>
      <c r="D17" s="46">
        <f>'Deriving the Model'!$N$9+('Deriving the Model'!$N$8*Visualization!B17)</f>
        <v>19.1037679780998</v>
      </c>
      <c r="E17" s="35">
        <f>C17-'Deriving the Model'!$F$7</f>
        <v>-16.372580884666657</v>
      </c>
      <c r="F17" s="35">
        <f t="shared" si="0"/>
        <v>268.06140482495204</v>
      </c>
      <c r="G17" s="35">
        <f t="shared" si="1"/>
        <v>-2.0083955680998002</v>
      </c>
      <c r="H17" s="39">
        <f t="shared" si="2"/>
        <v>4.0336527579629191</v>
      </c>
    </row>
    <row r="21" spans="2:13" ht="15" x14ac:dyDescent="0.25">
      <c r="B21" s="64" t="s">
        <v>2</v>
      </c>
      <c r="C21" s="67"/>
      <c r="E21" s="57" t="s">
        <v>25</v>
      </c>
      <c r="F21" s="42"/>
      <c r="G21" s="42"/>
      <c r="H21" s="42"/>
      <c r="I21" s="42"/>
      <c r="J21" s="42"/>
      <c r="K21" s="42"/>
      <c r="L21" s="42"/>
      <c r="M21" s="42"/>
    </row>
    <row r="22" spans="2:13" ht="15.75" thickBot="1" x14ac:dyDescent="0.3">
      <c r="B22" s="18" t="s">
        <v>0</v>
      </c>
      <c r="C22" s="56" t="s">
        <v>1</v>
      </c>
      <c r="E22" s="42"/>
      <c r="F22" s="42"/>
      <c r="G22" s="42"/>
      <c r="H22" s="42"/>
      <c r="I22" s="42"/>
      <c r="J22" s="42"/>
      <c r="K22" s="42"/>
      <c r="L22" s="42"/>
      <c r="M22" s="42"/>
    </row>
    <row r="23" spans="2:13" ht="14.25" x14ac:dyDescent="0.2">
      <c r="B23" s="22">
        <v>77</v>
      </c>
      <c r="C23" s="28">
        <v>79.775152009999999</v>
      </c>
      <c r="E23" s="68" t="s">
        <v>26</v>
      </c>
      <c r="F23" s="68"/>
      <c r="G23" s="42"/>
    </row>
    <row r="24" spans="2:13" ht="15.75" thickBot="1" x14ac:dyDescent="0.3">
      <c r="B24" s="29">
        <v>21</v>
      </c>
      <c r="C24" s="32">
        <v>23.177278869999999</v>
      </c>
      <c r="E24" s="58" t="s">
        <v>27</v>
      </c>
      <c r="F24" s="58">
        <v>0.99394897296044349</v>
      </c>
      <c r="G24" s="42"/>
      <c r="H24" s="57" t="s">
        <v>32</v>
      </c>
      <c r="I24" s="42"/>
      <c r="J24" s="42"/>
      <c r="K24" s="42"/>
      <c r="L24" s="42"/>
      <c r="M24" s="42"/>
    </row>
    <row r="25" spans="2:13" ht="14.25" x14ac:dyDescent="0.2">
      <c r="B25" s="22">
        <v>22</v>
      </c>
      <c r="C25" s="28">
        <v>25.60926156</v>
      </c>
      <c r="E25" s="58" t="s">
        <v>28</v>
      </c>
      <c r="F25" s="58">
        <v>0.98793456084912046</v>
      </c>
      <c r="G25" s="42"/>
      <c r="H25" s="60"/>
      <c r="I25" s="61" t="s">
        <v>37</v>
      </c>
      <c r="J25" s="61" t="s">
        <v>38</v>
      </c>
      <c r="K25" s="61" t="s">
        <v>39</v>
      </c>
      <c r="L25" s="61" t="s">
        <v>40</v>
      </c>
      <c r="M25" s="61" t="s">
        <v>41</v>
      </c>
    </row>
    <row r="26" spans="2:13" ht="15" x14ac:dyDescent="0.25">
      <c r="B26" s="29">
        <v>20</v>
      </c>
      <c r="C26" s="32">
        <v>17.85738813</v>
      </c>
      <c r="E26" s="58" t="s">
        <v>29</v>
      </c>
      <c r="F26" s="58">
        <v>0.98672801693403256</v>
      </c>
      <c r="G26" s="42"/>
      <c r="H26" s="62" t="s">
        <v>33</v>
      </c>
      <c r="I26" s="58">
        <v>1</v>
      </c>
      <c r="J26" s="58">
        <v>9872.2502559477234</v>
      </c>
      <c r="K26" s="58">
        <v>9872.2502559477234</v>
      </c>
      <c r="L26" s="58">
        <v>818.81359517453257</v>
      </c>
      <c r="M26" s="58">
        <v>6.3242800974847933E-11</v>
      </c>
    </row>
    <row r="27" spans="2:13" ht="15" x14ac:dyDescent="0.25">
      <c r="B27" s="22">
        <v>36</v>
      </c>
      <c r="C27" s="28">
        <v>41.84986439</v>
      </c>
      <c r="E27" s="58" t="s">
        <v>30</v>
      </c>
      <c r="F27" s="58">
        <v>3.4722865297249719</v>
      </c>
      <c r="G27" s="42"/>
      <c r="H27" s="62" t="s">
        <v>34</v>
      </c>
      <c r="I27" s="58">
        <v>10</v>
      </c>
      <c r="J27" s="58">
        <v>120.56773744509486</v>
      </c>
      <c r="K27" s="58">
        <v>12.056773744509487</v>
      </c>
      <c r="L27" s="58"/>
      <c r="M27" s="58"/>
    </row>
    <row r="28" spans="2:13" ht="15.75" thickBot="1" x14ac:dyDescent="0.3">
      <c r="B28" s="29">
        <v>15</v>
      </c>
      <c r="C28" s="32">
        <v>9.8052348760000001</v>
      </c>
      <c r="E28" s="59" t="s">
        <v>31</v>
      </c>
      <c r="F28" s="59">
        <v>12</v>
      </c>
      <c r="G28" s="42"/>
      <c r="H28" s="63" t="s">
        <v>35</v>
      </c>
      <c r="I28" s="59">
        <v>11</v>
      </c>
      <c r="J28" s="59">
        <v>9992.8179933928186</v>
      </c>
      <c r="K28" s="59"/>
      <c r="L28" s="59"/>
      <c r="M28" s="59"/>
    </row>
    <row r="29" spans="2:13" ht="14.25" x14ac:dyDescent="0.2">
      <c r="B29" s="22">
        <v>62</v>
      </c>
      <c r="C29" s="28">
        <v>58.87465933</v>
      </c>
      <c r="E29" s="42"/>
      <c r="F29" s="42"/>
      <c r="G29" s="42"/>
      <c r="H29" s="42"/>
      <c r="I29" s="42"/>
      <c r="J29" s="42"/>
      <c r="K29" s="42"/>
      <c r="L29" s="42"/>
      <c r="M29" s="42"/>
    </row>
    <row r="30" spans="2:13" ht="15" thickBot="1" x14ac:dyDescent="0.25">
      <c r="B30" s="29">
        <v>95</v>
      </c>
      <c r="C30" s="32">
        <v>97.617937010000006</v>
      </c>
      <c r="K30" s="42"/>
      <c r="L30" s="42"/>
      <c r="M30" s="42"/>
    </row>
    <row r="31" spans="2:13" ht="14.25" x14ac:dyDescent="0.2">
      <c r="B31" s="22">
        <v>20</v>
      </c>
      <c r="C31" s="28">
        <v>18.395127469999998</v>
      </c>
      <c r="E31" s="60"/>
      <c r="F31" s="61" t="s">
        <v>42</v>
      </c>
      <c r="G31" s="61" t="s">
        <v>30</v>
      </c>
      <c r="H31" s="61" t="s">
        <v>43</v>
      </c>
      <c r="I31" s="61" t="s">
        <v>44</v>
      </c>
      <c r="J31" s="61" t="s">
        <v>45</v>
      </c>
      <c r="K31" s="61" t="s">
        <v>46</v>
      </c>
      <c r="L31" s="61" t="s">
        <v>47</v>
      </c>
      <c r="M31" s="61" t="s">
        <v>48</v>
      </c>
    </row>
    <row r="32" spans="2:13" ht="15" x14ac:dyDescent="0.25">
      <c r="B32" s="29">
        <v>5</v>
      </c>
      <c r="C32" s="32">
        <v>8.746747654</v>
      </c>
      <c r="E32" s="62" t="s">
        <v>36</v>
      </c>
      <c r="F32" s="58">
        <v>-0.39048352295522903</v>
      </c>
      <c r="G32" s="58">
        <v>1.5507411009438821</v>
      </c>
      <c r="H32" s="58">
        <v>-0.25180445834417836</v>
      </c>
      <c r="I32" s="58">
        <v>0.80629158735713558</v>
      </c>
      <c r="J32" s="58">
        <v>-3.8457500193402616</v>
      </c>
      <c r="K32" s="58">
        <v>3.0647829734298035</v>
      </c>
      <c r="L32" s="58">
        <v>-3.8457500193402616</v>
      </c>
      <c r="M32" s="58">
        <v>3.0647829734298035</v>
      </c>
    </row>
    <row r="33" spans="2:13" ht="15.75" thickBot="1" x14ac:dyDescent="0.3">
      <c r="B33" s="22">
        <v>4</v>
      </c>
      <c r="C33" s="28">
        <v>2.8114158260000002</v>
      </c>
      <c r="E33" s="63" t="s">
        <v>0</v>
      </c>
      <c r="F33" s="59">
        <v>1.0260132368976329</v>
      </c>
      <c r="G33" s="59">
        <v>3.5855884591707667E-2</v>
      </c>
      <c r="H33" s="59">
        <v>28.614919101310289</v>
      </c>
      <c r="I33" s="59">
        <v>6.3242800974847933E-11</v>
      </c>
      <c r="J33" s="59">
        <v>0.9461213473665131</v>
      </c>
      <c r="K33" s="59">
        <v>1.1059051264287527</v>
      </c>
      <c r="L33" s="59">
        <v>0.9461213473665131</v>
      </c>
      <c r="M33" s="59">
        <v>1.1059051264287527</v>
      </c>
    </row>
    <row r="34" spans="2:13" ht="14.25" x14ac:dyDescent="0.2">
      <c r="B34" s="34">
        <v>19</v>
      </c>
      <c r="C34" s="39">
        <v>17.09537241</v>
      </c>
      <c r="K34" s="42"/>
      <c r="L34" s="42"/>
      <c r="M34" s="42"/>
    </row>
    <row r="35" spans="2:13" ht="14.25" x14ac:dyDescent="0.2">
      <c r="E35" s="42"/>
      <c r="F35" s="42"/>
      <c r="G35" s="42"/>
      <c r="H35" s="42"/>
      <c r="I35" s="42"/>
      <c r="J35" s="42"/>
      <c r="K35" s="42"/>
      <c r="L35" s="42"/>
      <c r="M35" s="42"/>
    </row>
  </sheetData>
  <mergeCells count="4">
    <mergeCell ref="B4:C4"/>
    <mergeCell ref="B2:K2"/>
    <mergeCell ref="B21:C21"/>
    <mergeCell ref="E23:F23"/>
  </mergeCells>
  <pageMargins left="0.7" right="0.7" top="0.75" bottom="0.75" header="0.3" footer="0.3"/>
  <ignoredErrors>
    <ignoredError sqref="G6 G7:G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1A15-1094-4D54-9292-2E96D1160611}">
  <dimension ref="B2:R17"/>
  <sheetViews>
    <sheetView showGridLines="0" zoomScale="145" zoomScaleNormal="145" workbookViewId="0">
      <selection activeCell="B2" sqref="B2:R2"/>
    </sheetView>
  </sheetViews>
  <sheetFormatPr defaultColWidth="8.7109375" defaultRowHeight="12.75" x14ac:dyDescent="0.2"/>
  <cols>
    <col min="1" max="1" width="1.85546875" style="1" customWidth="1"/>
    <col min="2" max="2" width="8.7109375" style="1"/>
    <col min="3" max="3" width="7.28515625" style="1" customWidth="1"/>
    <col min="4" max="4" width="10.7109375" style="1" customWidth="1"/>
    <col min="5" max="16384" width="8.7109375" style="1"/>
  </cols>
  <sheetData>
    <row r="2" spans="2:18" ht="15.75" x14ac:dyDescent="0.25">
      <c r="B2" s="66" t="s">
        <v>70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</row>
    <row r="4" spans="2:18" ht="15" x14ac:dyDescent="0.25">
      <c r="B4" s="64" t="s">
        <v>2</v>
      </c>
      <c r="C4" s="65"/>
      <c r="D4" s="43" t="s">
        <v>23</v>
      </c>
      <c r="E4"/>
    </row>
    <row r="5" spans="2:18" ht="15" x14ac:dyDescent="0.25">
      <c r="B5" s="18" t="s">
        <v>0</v>
      </c>
      <c r="C5" s="6" t="s">
        <v>1</v>
      </c>
      <c r="D5" s="44" t="s">
        <v>24</v>
      </c>
    </row>
    <row r="6" spans="2:18" x14ac:dyDescent="0.2">
      <c r="B6" s="22">
        <v>77</v>
      </c>
      <c r="C6" s="23">
        <v>79.775152009999999</v>
      </c>
      <c r="D6" s="45">
        <f>'Deriving the Model'!$N$9+('Deriving the Model'!$N$8*Visualization!B6)</f>
        <v>78.612535718162491</v>
      </c>
    </row>
    <row r="7" spans="2:18" x14ac:dyDescent="0.2">
      <c r="B7" s="29">
        <v>21</v>
      </c>
      <c r="C7" s="30">
        <v>23.177278869999999</v>
      </c>
      <c r="D7" s="45">
        <f>'Deriving the Model'!$N$9+('Deriving the Model'!$N$8*Visualization!B7)</f>
        <v>21.155794451895066</v>
      </c>
    </row>
    <row r="8" spans="2:18" x14ac:dyDescent="0.2">
      <c r="B8" s="22">
        <v>22</v>
      </c>
      <c r="C8" s="23">
        <v>25.60926156</v>
      </c>
      <c r="D8" s="45">
        <f>'Deriving the Model'!$N$9+('Deriving the Model'!$N$8*Visualization!B8)</f>
        <v>22.181807688792698</v>
      </c>
    </row>
    <row r="9" spans="2:18" x14ac:dyDescent="0.2">
      <c r="B9" s="29">
        <v>20</v>
      </c>
      <c r="C9" s="30">
        <v>17.85738813</v>
      </c>
      <c r="D9" s="45">
        <f>'Deriving the Model'!$N$9+('Deriving the Model'!$N$8*Visualization!B9)</f>
        <v>20.129781214997433</v>
      </c>
    </row>
    <row r="10" spans="2:18" x14ac:dyDescent="0.2">
      <c r="B10" s="22">
        <v>36</v>
      </c>
      <c r="C10" s="23">
        <v>41.84986439</v>
      </c>
      <c r="D10" s="45">
        <f>'Deriving the Model'!$N$9+('Deriving the Model'!$N$8*Visualization!B10)</f>
        <v>36.545993005359556</v>
      </c>
    </row>
    <row r="11" spans="2:18" x14ac:dyDescent="0.2">
      <c r="B11" s="29">
        <v>15</v>
      </c>
      <c r="C11" s="30">
        <v>9.8052348760000001</v>
      </c>
      <c r="D11" s="45">
        <f>'Deriving the Model'!$N$9+('Deriving the Model'!$N$8*Visualization!B11)</f>
        <v>14.999715030509268</v>
      </c>
    </row>
    <row r="12" spans="2:18" x14ac:dyDescent="0.2">
      <c r="B12" s="22">
        <v>62</v>
      </c>
      <c r="C12" s="23">
        <v>58.87465933</v>
      </c>
      <c r="D12" s="45">
        <f>'Deriving the Model'!$N$9+('Deriving the Model'!$N$8*Visualization!B12)</f>
        <v>63.222337164698004</v>
      </c>
    </row>
    <row r="13" spans="2:18" x14ac:dyDescent="0.2">
      <c r="B13" s="29">
        <v>95</v>
      </c>
      <c r="C13" s="30">
        <v>97.617937010000006</v>
      </c>
      <c r="D13" s="45">
        <f>'Deriving the Model'!$N$9+('Deriving the Model'!$N$8*Visualization!B13)</f>
        <v>97.080773982319883</v>
      </c>
    </row>
    <row r="14" spans="2:18" x14ac:dyDescent="0.2">
      <c r="B14" s="22">
        <v>20</v>
      </c>
      <c r="C14" s="23">
        <v>18.395127469999998</v>
      </c>
      <c r="D14" s="45">
        <f>'Deriving the Model'!$N$9+('Deriving the Model'!$N$8*Visualization!B14)</f>
        <v>20.129781214997433</v>
      </c>
    </row>
    <row r="15" spans="2:18" x14ac:dyDescent="0.2">
      <c r="B15" s="29">
        <v>5</v>
      </c>
      <c r="C15" s="30">
        <v>8.746747654</v>
      </c>
      <c r="D15" s="45">
        <f>'Deriving the Model'!$N$9+('Deriving the Model'!$N$8*Visualization!B15)</f>
        <v>4.7395826615329417</v>
      </c>
    </row>
    <row r="16" spans="2:18" x14ac:dyDescent="0.2">
      <c r="B16" s="22">
        <v>4</v>
      </c>
      <c r="C16" s="23">
        <v>2.8114158260000002</v>
      </c>
      <c r="D16" s="45">
        <f>'Deriving the Model'!$N$9+('Deriving the Model'!$N$8*Visualization!B16)</f>
        <v>3.7135694246353088</v>
      </c>
    </row>
    <row r="17" spans="2:4" x14ac:dyDescent="0.2">
      <c r="B17" s="34">
        <v>19</v>
      </c>
      <c r="C17" s="35">
        <v>17.09537241</v>
      </c>
      <c r="D17" s="46">
        <f>'Deriving the Model'!$N$9+('Deriving the Model'!$N$8*Visualization!B17)</f>
        <v>19.1037679780998</v>
      </c>
    </row>
  </sheetData>
  <mergeCells count="2">
    <mergeCell ref="B4:C4"/>
    <mergeCell ref="B2:R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FEB3-123A-47AF-95C4-9104C30ABDE9}">
  <dimension ref="B2:M24"/>
  <sheetViews>
    <sheetView showGridLines="0" zoomScale="115" zoomScaleNormal="115" workbookViewId="0">
      <selection activeCell="F25" sqref="F25"/>
    </sheetView>
  </sheetViews>
  <sheetFormatPr defaultColWidth="8.7109375" defaultRowHeight="12.75" x14ac:dyDescent="0.2"/>
  <cols>
    <col min="1" max="1" width="1.85546875" style="1" customWidth="1"/>
    <col min="2" max="4" width="8.7109375" style="1"/>
    <col min="5" max="5" width="20.7109375" style="1" bestFit="1" customWidth="1"/>
    <col min="6" max="6" width="12.42578125" style="1" bestFit="1" customWidth="1"/>
    <col min="7" max="7" width="16.5703125" style="1" bestFit="1" customWidth="1"/>
    <col min="8" max="8" width="12.42578125" style="1" bestFit="1" customWidth="1"/>
    <col min="9" max="9" width="11.7109375" style="1" bestFit="1" customWidth="1"/>
    <col min="10" max="10" width="16" style="1" bestFit="1" customWidth="1"/>
    <col min="11" max="11" width="11.7109375" style="1" bestFit="1" customWidth="1"/>
    <col min="12" max="12" width="14.7109375" style="1" bestFit="1" customWidth="1"/>
    <col min="13" max="13" width="16" style="1" bestFit="1" customWidth="1"/>
    <col min="14" max="16384" width="8.7109375" style="1"/>
  </cols>
  <sheetData>
    <row r="2" spans="2:13" ht="15.75" x14ac:dyDescent="0.25">
      <c r="B2" s="66" t="s">
        <v>71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4" spans="2:13" ht="15" x14ac:dyDescent="0.25">
      <c r="B4" s="64" t="s">
        <v>2</v>
      </c>
      <c r="C4" s="67"/>
      <c r="E4" s="57" t="s">
        <v>25</v>
      </c>
      <c r="F4" s="42"/>
      <c r="G4" s="42"/>
      <c r="H4" s="42"/>
      <c r="I4" s="42"/>
      <c r="J4" s="42"/>
      <c r="K4" s="42"/>
      <c r="L4" s="42"/>
      <c r="M4" s="42"/>
    </row>
    <row r="5" spans="2:13" ht="15.75" thickBot="1" x14ac:dyDescent="0.3">
      <c r="B5" s="18" t="s">
        <v>0</v>
      </c>
      <c r="C5" s="56" t="s">
        <v>1</v>
      </c>
      <c r="E5" s="42"/>
      <c r="F5" s="42"/>
      <c r="G5" s="42"/>
      <c r="H5" s="42"/>
      <c r="I5" s="42"/>
      <c r="J5" s="42"/>
      <c r="K5" s="42"/>
      <c r="L5" s="42"/>
      <c r="M5" s="42"/>
    </row>
    <row r="6" spans="2:13" ht="14.65" customHeight="1" x14ac:dyDescent="0.2">
      <c r="B6" s="22">
        <v>77</v>
      </c>
      <c r="C6" s="28">
        <v>79.775152009999999</v>
      </c>
      <c r="E6" s="68" t="s">
        <v>26</v>
      </c>
      <c r="F6" s="68"/>
      <c r="G6" s="42"/>
    </row>
    <row r="7" spans="2:13" ht="15.75" thickBot="1" x14ac:dyDescent="0.3">
      <c r="B7" s="29">
        <v>21</v>
      </c>
      <c r="C7" s="32">
        <v>23.177278869999999</v>
      </c>
      <c r="E7" s="58" t="s">
        <v>27</v>
      </c>
      <c r="F7" s="58">
        <v>0.99394897296044349</v>
      </c>
      <c r="G7" s="42"/>
      <c r="H7" s="57" t="s">
        <v>32</v>
      </c>
      <c r="I7" s="42"/>
      <c r="J7" s="42"/>
      <c r="K7" s="42"/>
      <c r="L7" s="42"/>
      <c r="M7" s="42"/>
    </row>
    <row r="8" spans="2:13" ht="14.25" x14ac:dyDescent="0.2">
      <c r="B8" s="22">
        <v>22</v>
      </c>
      <c r="C8" s="28">
        <v>25.60926156</v>
      </c>
      <c r="E8" s="58" t="s">
        <v>28</v>
      </c>
      <c r="F8" s="58">
        <v>0.98793456084912046</v>
      </c>
      <c r="G8" s="42"/>
      <c r="H8" s="60"/>
      <c r="I8" s="61" t="s">
        <v>37</v>
      </c>
      <c r="J8" s="61" t="s">
        <v>38</v>
      </c>
      <c r="K8" s="61" t="s">
        <v>39</v>
      </c>
      <c r="L8" s="61" t="s">
        <v>40</v>
      </c>
      <c r="M8" s="61" t="s">
        <v>41</v>
      </c>
    </row>
    <row r="9" spans="2:13" ht="15" x14ac:dyDescent="0.25">
      <c r="B9" s="29">
        <v>20</v>
      </c>
      <c r="C9" s="32">
        <v>17.85738813</v>
      </c>
      <c r="E9" s="58" t="s">
        <v>29</v>
      </c>
      <c r="F9" s="58">
        <v>0.98672801693403256</v>
      </c>
      <c r="G9" s="42"/>
      <c r="H9" s="62" t="s">
        <v>33</v>
      </c>
      <c r="I9" s="58">
        <v>1</v>
      </c>
      <c r="J9" s="58">
        <v>9872.2502559477234</v>
      </c>
      <c r="K9" s="58">
        <v>9872.2502559477234</v>
      </c>
      <c r="L9" s="58">
        <v>818.81359517453257</v>
      </c>
      <c r="M9" s="58">
        <v>6.3242800974847933E-11</v>
      </c>
    </row>
    <row r="10" spans="2:13" ht="15" x14ac:dyDescent="0.25">
      <c r="B10" s="22">
        <v>36</v>
      </c>
      <c r="C10" s="28">
        <v>41.84986439</v>
      </c>
      <c r="E10" s="58" t="s">
        <v>30</v>
      </c>
      <c r="F10" s="58">
        <v>3.4722865297249719</v>
      </c>
      <c r="G10" s="42"/>
      <c r="H10" s="62" t="s">
        <v>34</v>
      </c>
      <c r="I10" s="58">
        <v>10</v>
      </c>
      <c r="J10" s="58">
        <v>120.56773744509486</v>
      </c>
      <c r="K10" s="58">
        <v>12.056773744509487</v>
      </c>
      <c r="L10" s="58"/>
      <c r="M10" s="58"/>
    </row>
    <row r="11" spans="2:13" ht="15.75" thickBot="1" x14ac:dyDescent="0.3">
      <c r="B11" s="29">
        <v>15</v>
      </c>
      <c r="C11" s="32">
        <v>9.8052348760000001</v>
      </c>
      <c r="E11" s="59" t="s">
        <v>31</v>
      </c>
      <c r="F11" s="59">
        <v>12</v>
      </c>
      <c r="G11" s="42"/>
      <c r="H11" s="63" t="s">
        <v>35</v>
      </c>
      <c r="I11" s="59">
        <v>11</v>
      </c>
      <c r="J11" s="59">
        <v>9992.8179933928186</v>
      </c>
      <c r="K11" s="59"/>
      <c r="L11" s="59"/>
      <c r="M11" s="59"/>
    </row>
    <row r="12" spans="2:13" ht="14.25" x14ac:dyDescent="0.2">
      <c r="B12" s="22">
        <v>62</v>
      </c>
      <c r="C12" s="28">
        <v>58.87465933</v>
      </c>
      <c r="E12" s="42"/>
      <c r="F12" s="42"/>
      <c r="G12" s="42"/>
      <c r="H12" s="42"/>
      <c r="I12" s="42"/>
      <c r="J12" s="42"/>
      <c r="K12" s="42"/>
      <c r="L12" s="42"/>
      <c r="M12" s="42"/>
    </row>
    <row r="13" spans="2:13" ht="15" thickBot="1" x14ac:dyDescent="0.25">
      <c r="B13" s="29">
        <v>95</v>
      </c>
      <c r="C13" s="32">
        <v>97.617937010000006</v>
      </c>
      <c r="K13" s="42"/>
      <c r="L13" s="42"/>
      <c r="M13" s="42"/>
    </row>
    <row r="14" spans="2:13" ht="14.25" x14ac:dyDescent="0.2">
      <c r="B14" s="22">
        <v>20</v>
      </c>
      <c r="C14" s="28">
        <v>18.395127469999998</v>
      </c>
      <c r="E14" s="60"/>
      <c r="F14" s="61" t="s">
        <v>42</v>
      </c>
      <c r="G14" s="61" t="s">
        <v>30</v>
      </c>
      <c r="H14" s="61" t="s">
        <v>43</v>
      </c>
      <c r="I14" s="61" t="s">
        <v>44</v>
      </c>
      <c r="J14" s="61" t="s">
        <v>45</v>
      </c>
      <c r="K14" s="61" t="s">
        <v>46</v>
      </c>
      <c r="L14" s="61" t="s">
        <v>47</v>
      </c>
      <c r="M14" s="61" t="s">
        <v>48</v>
      </c>
    </row>
    <row r="15" spans="2:13" ht="15" x14ac:dyDescent="0.25">
      <c r="B15" s="29">
        <v>5</v>
      </c>
      <c r="C15" s="32">
        <v>8.746747654</v>
      </c>
      <c r="E15" s="62" t="s">
        <v>36</v>
      </c>
      <c r="F15" s="58">
        <v>-0.39048352295522903</v>
      </c>
      <c r="G15" s="58">
        <v>1.5507411009438821</v>
      </c>
      <c r="H15" s="58">
        <v>-0.25180445834417836</v>
      </c>
      <c r="I15" s="58">
        <v>0.80629158735713558</v>
      </c>
      <c r="J15" s="58">
        <v>-3.8457500193402616</v>
      </c>
      <c r="K15" s="58">
        <v>3.0647829734298035</v>
      </c>
      <c r="L15" s="58">
        <v>-3.8457500193402616</v>
      </c>
      <c r="M15" s="58">
        <v>3.0647829734298035</v>
      </c>
    </row>
    <row r="16" spans="2:13" ht="15.75" thickBot="1" x14ac:dyDescent="0.3">
      <c r="B16" s="22">
        <v>4</v>
      </c>
      <c r="C16" s="28">
        <v>2.8114158260000002</v>
      </c>
      <c r="E16" s="63" t="s">
        <v>0</v>
      </c>
      <c r="F16" s="59">
        <v>1.0260132368976329</v>
      </c>
      <c r="G16" s="59">
        <v>3.5855884591707667E-2</v>
      </c>
      <c r="H16" s="59">
        <v>28.614919101310289</v>
      </c>
      <c r="I16" s="59">
        <v>6.3242800974847933E-11</v>
      </c>
      <c r="J16" s="59">
        <v>0.9461213473665131</v>
      </c>
      <c r="K16" s="59">
        <v>1.1059051264287527</v>
      </c>
      <c r="L16" s="59">
        <v>0.9461213473665131</v>
      </c>
      <c r="M16" s="59">
        <v>1.1059051264287527</v>
      </c>
    </row>
    <row r="17" spans="2:13" ht="14.25" x14ac:dyDescent="0.2">
      <c r="B17" s="34">
        <v>19</v>
      </c>
      <c r="C17" s="39">
        <v>17.09537241</v>
      </c>
      <c r="K17" s="42"/>
      <c r="L17" s="42"/>
      <c r="M17" s="42"/>
    </row>
    <row r="18" spans="2:13" ht="14.25" x14ac:dyDescent="0.2">
      <c r="E18" s="42"/>
      <c r="F18" s="42"/>
      <c r="G18" s="42"/>
      <c r="H18" s="42"/>
      <c r="I18" s="42"/>
      <c r="J18" s="42"/>
      <c r="K18" s="42"/>
      <c r="L18" s="42"/>
      <c r="M18" s="42"/>
    </row>
    <row r="22" spans="2:13" ht="14.25" x14ac:dyDescent="0.2">
      <c r="E22" s="42"/>
      <c r="F22" s="42"/>
      <c r="G22" s="42"/>
      <c r="H22" s="42"/>
      <c r="I22" s="42"/>
      <c r="J22" s="42"/>
      <c r="K22" s="42"/>
      <c r="L22" s="42"/>
      <c r="M22" s="42"/>
    </row>
    <row r="23" spans="2:13" ht="14.25" x14ac:dyDescent="0.2">
      <c r="E23" s="42"/>
      <c r="F23" s="42"/>
      <c r="G23" s="42"/>
      <c r="H23" s="42"/>
      <c r="I23" s="42"/>
      <c r="J23" s="42"/>
      <c r="K23" s="42"/>
      <c r="L23" s="42"/>
      <c r="M23" s="42"/>
    </row>
    <row r="24" spans="2:13" ht="14.25" x14ac:dyDescent="0.2">
      <c r="E24" s="42"/>
      <c r="F24" s="42"/>
      <c r="G24" s="42"/>
      <c r="H24" s="42"/>
      <c r="I24" s="42"/>
      <c r="J24" s="42"/>
      <c r="K24" s="42"/>
      <c r="L24" s="42"/>
      <c r="M24" s="42"/>
    </row>
  </sheetData>
  <mergeCells count="3">
    <mergeCell ref="B4:C4"/>
    <mergeCell ref="B2:M2"/>
    <mergeCell ref="E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Deriving the Model</vt:lpstr>
      <vt:lpstr>Metrics</vt:lpstr>
      <vt:lpstr>Visualization</vt:lpstr>
      <vt:lpstr>Model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Singh</dc:creator>
  <cp:lastModifiedBy>obaid attayee</cp:lastModifiedBy>
  <dcterms:created xsi:type="dcterms:W3CDTF">2022-01-24T13:03:56Z</dcterms:created>
  <dcterms:modified xsi:type="dcterms:W3CDTF">2022-08-25T14:25:27Z</dcterms:modified>
</cp:coreProperties>
</file>