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aybaniahmad/Downloads/Assignment4/"/>
    </mc:Choice>
  </mc:AlternateContent>
  <xr:revisionPtr revIDLastSave="0" documentId="8_{ABFE63FB-D3EC-5B45-A200-DD9BF4BA1EFE}" xr6:coauthVersionLast="47" xr6:coauthVersionMax="47" xr10:uidLastSave="{00000000-0000-0000-0000-000000000000}"/>
  <bookViews>
    <workbookView xWindow="-20" yWindow="500" windowWidth="28800" windowHeight="16600" activeTab="4" xr2:uid="{00000000-000D-0000-FFFF-FFFF00000000}"/>
  </bookViews>
  <sheets>
    <sheet name="Sheet1" sheetId="3" r:id="rId1"/>
    <sheet name="cont featuers" sheetId="6" r:id="rId2"/>
    <sheet name="disc features" sheetId="4" r:id="rId3"/>
    <sheet name="Train" sheetId="1" r:id="rId4"/>
    <sheet name="Test" sheetId="2" r:id="rId5"/>
  </sheets>
  <definedNames>
    <definedName name="_xlnm._FilterDatabase" localSheetId="3" hidden="1">Train!$Q$1:$X$11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6" l="1"/>
  <c r="J34" i="6"/>
  <c r="J35" i="6"/>
  <c r="J36" i="6"/>
  <c r="J37" i="6"/>
  <c r="J32" i="6"/>
  <c r="J14" i="6"/>
  <c r="J15" i="6"/>
  <c r="J16" i="6"/>
  <c r="J17" i="6"/>
  <c r="J18" i="6"/>
  <c r="J19" i="6"/>
  <c r="J48" i="6"/>
  <c r="J49" i="6"/>
  <c r="J50" i="6"/>
  <c r="J51" i="6"/>
  <c r="J52" i="6"/>
  <c r="J53" i="6"/>
  <c r="J13" i="6"/>
  <c r="P48" i="6"/>
  <c r="P34" i="6"/>
  <c r="P35" i="6"/>
  <c r="P36" i="6"/>
  <c r="P33" i="6"/>
  <c r="P14" i="6"/>
  <c r="P15" i="6"/>
  <c r="P16" i="6"/>
  <c r="P17" i="6"/>
  <c r="P18" i="6"/>
  <c r="P19" i="6"/>
  <c r="P49" i="6"/>
  <c r="P50" i="6"/>
  <c r="P51" i="6"/>
  <c r="P52" i="6"/>
  <c r="U13" i="6"/>
  <c r="T13" i="6" s="1"/>
  <c r="V13" i="6" s="1"/>
  <c r="T33" i="6"/>
  <c r="T34" i="6"/>
  <c r="T35" i="6"/>
  <c r="T36" i="6"/>
  <c r="T37" i="6"/>
  <c r="U33" i="6"/>
  <c r="U34" i="6"/>
  <c r="U35" i="6"/>
  <c r="U36" i="6"/>
  <c r="U37" i="6"/>
  <c r="U32" i="6"/>
  <c r="T32" i="6"/>
  <c r="V14" i="6"/>
  <c r="V15" i="6"/>
  <c r="V16" i="6"/>
  <c r="V17" i="6"/>
  <c r="V18" i="6"/>
  <c r="V19" i="6"/>
  <c r="P13" i="6"/>
  <c r="T18" i="6"/>
  <c r="T14" i="6"/>
  <c r="T15" i="6"/>
  <c r="T16" i="6"/>
  <c r="T17" i="6"/>
  <c r="T19" i="6"/>
  <c r="U14" i="6"/>
  <c r="U15" i="6"/>
  <c r="U16" i="6"/>
  <c r="U17" i="6"/>
  <c r="U18" i="6"/>
  <c r="U19" i="6"/>
  <c r="N33" i="6"/>
  <c r="N49" i="6"/>
  <c r="N50" i="6"/>
  <c r="N51" i="6"/>
  <c r="N52" i="6"/>
  <c r="N48" i="6"/>
  <c r="O49" i="6"/>
  <c r="O50" i="6"/>
  <c r="O51" i="6"/>
  <c r="O52" i="6"/>
  <c r="O48" i="6"/>
  <c r="N34" i="6"/>
  <c r="N35" i="6"/>
  <c r="N36" i="6"/>
  <c r="O34" i="6"/>
  <c r="O35" i="6"/>
  <c r="O36" i="6"/>
  <c r="O33" i="6"/>
  <c r="N14" i="6"/>
  <c r="N15" i="6"/>
  <c r="N16" i="6"/>
  <c r="N17" i="6"/>
  <c r="N18" i="6"/>
  <c r="N19" i="6"/>
  <c r="O14" i="6"/>
  <c r="O15" i="6"/>
  <c r="O16" i="6"/>
  <c r="O17" i="6"/>
  <c r="O18" i="6"/>
  <c r="O19" i="6"/>
  <c r="N13" i="6"/>
  <c r="O13" i="6"/>
  <c r="N37" i="6"/>
  <c r="W21" i="6"/>
  <c r="Q21" i="6"/>
  <c r="K21" i="6"/>
  <c r="C24" i="6"/>
  <c r="H16" i="6" s="1"/>
  <c r="H14" i="6"/>
  <c r="H15" i="6"/>
  <c r="H17" i="6"/>
  <c r="H18" i="6"/>
  <c r="H19" i="6"/>
  <c r="H32" i="6"/>
  <c r="H33" i="6"/>
  <c r="H34" i="6"/>
  <c r="H35" i="6"/>
  <c r="H37" i="6"/>
  <c r="H48" i="6"/>
  <c r="H49" i="6"/>
  <c r="H50" i="6"/>
  <c r="H51" i="6"/>
  <c r="H52" i="6"/>
  <c r="H53" i="6"/>
  <c r="I14" i="6"/>
  <c r="I15" i="6"/>
  <c r="I16" i="6"/>
  <c r="I17" i="6"/>
  <c r="I18" i="6"/>
  <c r="I19" i="6"/>
  <c r="I32" i="6"/>
  <c r="I33" i="6"/>
  <c r="I34" i="6"/>
  <c r="I35" i="6"/>
  <c r="I36" i="6"/>
  <c r="I37" i="6"/>
  <c r="I48" i="6"/>
  <c r="I49" i="6"/>
  <c r="I50" i="6"/>
  <c r="I51" i="6"/>
  <c r="I52" i="6"/>
  <c r="I53" i="6"/>
  <c r="C55" i="6"/>
  <c r="K54" i="6"/>
  <c r="Q54" i="6"/>
  <c r="Q39" i="6"/>
  <c r="K40" i="6"/>
  <c r="C40" i="6"/>
  <c r="I13" i="6"/>
  <c r="H13" i="6"/>
  <c r="G11" i="4"/>
  <c r="G9" i="4"/>
  <c r="G10" i="4"/>
  <c r="C4" i="4"/>
  <c r="C3" i="4"/>
  <c r="C2" i="4"/>
  <c r="P39" i="4"/>
  <c r="Q39" i="4" s="1"/>
  <c r="P40" i="4"/>
  <c r="P38" i="4"/>
  <c r="K39" i="4"/>
  <c r="K40" i="4"/>
  <c r="K38" i="4"/>
  <c r="F39" i="4"/>
  <c r="F40" i="4"/>
  <c r="F41" i="4"/>
  <c r="F42" i="4"/>
  <c r="F38" i="4"/>
  <c r="P30" i="4"/>
  <c r="P31" i="4"/>
  <c r="P29" i="4"/>
  <c r="K30" i="4"/>
  <c r="L30" i="4" s="1"/>
  <c r="K29" i="4"/>
  <c r="L29" i="4" s="1"/>
  <c r="F30" i="4"/>
  <c r="F29" i="4"/>
  <c r="F31" i="4"/>
  <c r="F28" i="4"/>
  <c r="P19" i="4"/>
  <c r="P20" i="4"/>
  <c r="P21" i="4"/>
  <c r="P18" i="4"/>
  <c r="Q18" i="4" s="1"/>
  <c r="K19" i="4"/>
  <c r="L19" i="4" s="1"/>
  <c r="K18" i="4"/>
  <c r="F19" i="4"/>
  <c r="F20" i="4"/>
  <c r="F21" i="4"/>
  <c r="F18" i="4"/>
  <c r="P10" i="4"/>
  <c r="Q10" i="4" s="1"/>
  <c r="P9" i="4"/>
  <c r="K10" i="4"/>
  <c r="L10" i="4" s="1"/>
  <c r="K11" i="4"/>
  <c r="K9" i="4"/>
  <c r="F10" i="4"/>
  <c r="F11" i="4"/>
  <c r="F9" i="4"/>
  <c r="L28" i="1"/>
  <c r="L18" i="1"/>
  <c r="K28" i="1"/>
  <c r="K18" i="1"/>
  <c r="K9" i="1"/>
  <c r="L9" i="1" s="1"/>
  <c r="R38" i="1"/>
  <c r="S38" i="1"/>
  <c r="T38" i="1"/>
  <c r="U38" i="1"/>
  <c r="V38" i="1"/>
  <c r="W38" i="1"/>
  <c r="X38" i="1"/>
  <c r="Q38" i="1"/>
  <c r="R23" i="1"/>
  <c r="S23" i="1"/>
  <c r="T23" i="1"/>
  <c r="U23" i="1"/>
  <c r="V23" i="1"/>
  <c r="W23" i="1"/>
  <c r="X23" i="1"/>
  <c r="Q23" i="1"/>
  <c r="Q22" i="1"/>
  <c r="S10" i="1"/>
  <c r="T10" i="1"/>
  <c r="X10" i="1"/>
  <c r="Q10" i="1"/>
  <c r="R22" i="1"/>
  <c r="S22" i="1"/>
  <c r="T22" i="1"/>
  <c r="U22" i="1"/>
  <c r="V22" i="1"/>
  <c r="W22" i="1"/>
  <c r="X22" i="1"/>
  <c r="R37" i="1"/>
  <c r="S37" i="1"/>
  <c r="T37" i="1"/>
  <c r="U37" i="1"/>
  <c r="V37" i="1"/>
  <c r="W37" i="1"/>
  <c r="X37" i="1"/>
  <c r="Q37" i="1"/>
  <c r="S9" i="1"/>
  <c r="T9" i="1"/>
  <c r="X9" i="1"/>
  <c r="Q9" i="1"/>
  <c r="H36" i="6" l="1"/>
  <c r="L18" i="4"/>
  <c r="G30" i="4"/>
  <c r="G41" i="4"/>
  <c r="G40" i="4"/>
  <c r="G39" i="4"/>
  <c r="G18" i="4"/>
  <c r="Q20" i="4"/>
  <c r="Q29" i="4"/>
  <c r="L38" i="4"/>
  <c r="Q19" i="4"/>
  <c r="L40" i="4"/>
  <c r="G20" i="4"/>
  <c r="L9" i="4"/>
  <c r="G19" i="4"/>
  <c r="G31" i="4"/>
  <c r="G38" i="4"/>
  <c r="Q38" i="4"/>
  <c r="G21" i="4"/>
  <c r="Q31" i="4"/>
  <c r="G28" i="4"/>
  <c r="L39" i="4"/>
  <c r="L11" i="4"/>
  <c r="G29" i="4"/>
  <c r="G42" i="4"/>
  <c r="Q40" i="4"/>
  <c r="Q30" i="4"/>
  <c r="Q9" i="4"/>
  <c r="Q21" i="4"/>
</calcChain>
</file>

<file path=xl/sharedStrings.xml><?xml version="1.0" encoding="utf-8"?>
<sst xmlns="http://schemas.openxmlformats.org/spreadsheetml/2006/main" count="260" uniqueCount="41">
  <si>
    <t>House ID</t>
  </si>
  <si>
    <t>Local Price</t>
  </si>
  <si>
    <t>Bathrooms</t>
  </si>
  <si>
    <t>Land Area</t>
  </si>
  <si>
    <t>Living area</t>
  </si>
  <si>
    <t># Garages</t>
  </si>
  <si>
    <t># Rooms</t>
  </si>
  <si>
    <t># Bedrooms</t>
  </si>
  <si>
    <t>Age of home</t>
  </si>
  <si>
    <t>Construction type</t>
  </si>
  <si>
    <t>Apartment</t>
  </si>
  <si>
    <t>House</t>
  </si>
  <si>
    <t>Condo</t>
  </si>
  <si>
    <t>avg</t>
  </si>
  <si>
    <t>std</t>
  </si>
  <si>
    <t>pdf</t>
  </si>
  <si>
    <t>p(Apartment)</t>
  </si>
  <si>
    <t>p(Condo)</t>
  </si>
  <si>
    <t>p(House)</t>
  </si>
  <si>
    <t>Count of Bathrooms</t>
  </si>
  <si>
    <t>Row Labels</t>
  </si>
  <si>
    <t>Grand Total</t>
  </si>
  <si>
    <t>p</t>
  </si>
  <si>
    <t>Count of # Garages</t>
  </si>
  <si>
    <t>Count of # Bedrooms</t>
  </si>
  <si>
    <t>Count of # Rooms</t>
  </si>
  <si>
    <t>p(apartment)</t>
  </si>
  <si>
    <t>p(condo)</t>
  </si>
  <si>
    <t>p(house)</t>
  </si>
  <si>
    <t>conditional probability</t>
  </si>
  <si>
    <t>Average of Local Price</t>
  </si>
  <si>
    <t>StdDev of Local Price</t>
  </si>
  <si>
    <t>Average of Land Area</t>
  </si>
  <si>
    <t>StdDev of Land Area</t>
  </si>
  <si>
    <t>Average of Living area</t>
  </si>
  <si>
    <t>StdDev of Living area</t>
  </si>
  <si>
    <t>Average of Age of home</t>
  </si>
  <si>
    <t>StdDev of Age of home</t>
  </si>
  <si>
    <t xml:space="preserve">Gaussian distribution </t>
  </si>
  <si>
    <t>con P of Local Price</t>
  </si>
  <si>
    <t>cond P of  land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</si>
</sst>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8" xfId="0" applyBorder="1"/>
    <xf numFmtId="0" fontId="14" fillId="0" borderId="0" xfId="0" applyFont="1"/>
    <xf numFmtId="0" fontId="18" fillId="0" borderId="18" xfId="0" applyFont="1" applyBorder="1"/>
    <xf numFmtId="0" fontId="14" fillId="0" borderId="18" xfId="0" applyFont="1" applyBorder="1"/>
    <xf numFmtId="0" fontId="18" fillId="0" borderId="1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8" fillId="0" borderId="20" xfId="0" applyFont="1" applyBorder="1"/>
    <xf numFmtId="0" fontId="14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4" fillId="0" borderId="25" xfId="0" applyFont="1" applyBorder="1"/>
    <xf numFmtId="0" fontId="0" fillId="0" borderId="2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69</xdr:row>
      <xdr:rowOff>0</xdr:rowOff>
    </xdr:from>
    <xdr:to>
      <xdr:col>6</xdr:col>
      <xdr:colOff>381000</xdr:colOff>
      <xdr:row>78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79DA3-3BB4-6C4A-B24D-7B66D4A9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4046200"/>
          <a:ext cx="5702300" cy="191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520700</xdr:colOff>
      <xdr:row>1</xdr:row>
      <xdr:rowOff>127000</xdr:rowOff>
    </xdr:from>
    <xdr:to>
      <xdr:col>7</xdr:col>
      <xdr:colOff>647700</xdr:colOff>
      <xdr:row>4</xdr:row>
      <xdr:rowOff>114300</xdr:rowOff>
    </xdr:to>
    <xdr:pic>
      <xdr:nvPicPr>
        <xdr:cNvPr id="2" name="Picture 1" descr="Conditional probability formula">
          <a:extLst>
            <a:ext uri="{FF2B5EF4-FFF2-40B4-BE49-F238E27FC236}">
              <a16:creationId xmlns:a16="http://schemas.microsoft.com/office/drawing/2014/main" id="{FF8B899A-0C12-ACF5-F165-64E2FDE0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342900"/>
          <a:ext cx="24384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8.56037013889" createdVersion="8" refreshedVersion="8" minRefreshableVersion="3" recordCount="27" xr:uid="{8A18C6F9-DA5C-DF45-9A09-4D6E01C7B079}">
  <cacheSource type="worksheet">
    <worksheetSource ref="A1:J28" sheet="Train"/>
  </cacheSource>
  <cacheFields count="10">
    <cacheField name="House ID" numFmtId="0">
      <sharedItems containsString="0" containsBlank="1" containsNumber="1" containsInteger="1" minValue="1" maxValue="20" count="21">
        <n v="1"/>
        <n v="4"/>
        <n v="5"/>
        <n v="10"/>
        <n v="15"/>
        <n v="17"/>
        <n v="20"/>
        <m/>
        <n v="3"/>
        <n v="6"/>
        <n v="7"/>
        <n v="9"/>
        <n v="14"/>
        <n v="19"/>
        <n v="2"/>
        <n v="8"/>
        <n v="11"/>
        <n v="12"/>
        <n v="13"/>
        <n v="16"/>
        <n v="18"/>
      </sharedItems>
    </cacheField>
    <cacheField name="Local Price" numFmtId="0">
      <sharedItems containsString="0" containsBlank="1" containsNumber="1" minValue="3.891" maxValue="16.420200000000001" count="20">
        <n v="4.9176000000000002"/>
        <n v="4.5572999999999997"/>
        <n v="5.0597000000000003"/>
        <n v="14.4598"/>
        <n v="5.05"/>
        <n v="8.2463999999999995"/>
        <n v="9.0383999999999993"/>
        <m/>
        <n v="4.5429000000000004"/>
        <n v="3.891"/>
        <n v="5.8979999999999997"/>
        <n v="16.420200000000001"/>
        <n v="5.9592000000000001"/>
        <n v="7.7840999999999996"/>
        <n v="5.0208000000000004"/>
        <n v="5.6039000000000003"/>
        <n v="5.8281999999999998"/>
        <n v="5.3003"/>
        <n v="6.2712000000000003"/>
        <n v="6.6969000000000003"/>
      </sharedItems>
    </cacheField>
    <cacheField name="Bathrooms" numFmtId="0">
      <sharedItems containsString="0" containsBlank="1" containsNumber="1" minValue="1" maxValue="2.5" count="4">
        <n v="1"/>
        <n v="2.5"/>
        <n v="1.5"/>
        <m/>
      </sharedItems>
    </cacheField>
    <cacheField name="Land Area" numFmtId="0">
      <sharedItems containsString="0" containsBlank="1" containsNumber="1" minValue="2.2749999999999999" maxValue="12.8" count="19">
        <n v="3.472"/>
        <n v="4.05"/>
        <n v="4.4550000000000001"/>
        <n v="12.8"/>
        <n v="5"/>
        <n v="5.15"/>
        <n v="7.8"/>
        <m/>
        <n v="2.2749999999999999"/>
        <n v="5.85"/>
        <n v="9.8000000000000007"/>
        <n v="6.6660000000000004"/>
        <n v="7.1020000000000003"/>
        <n v="3.5310000000000001"/>
        <n v="9.52"/>
        <n v="6.4349999999999996"/>
        <n v="4.9882999999999997"/>
        <n v="5.52"/>
        <n v="6.9020000000000001"/>
      </sharedItems>
    </cacheField>
    <cacheField name="Living area" numFmtId="0">
      <sharedItems containsString="0" containsBlank="1" containsNumber="1" minValue="0.97499999999999998" maxValue="3.42" count="18">
        <n v="0.998"/>
        <n v="1.232"/>
        <n v="1.121"/>
        <n v="3"/>
        <n v="1.02"/>
        <n v="1.6639999999999999"/>
        <n v="1.5"/>
        <m/>
        <n v="1.175"/>
        <n v="0.98799999999999999"/>
        <n v="1.24"/>
        <n v="3.42"/>
        <n v="1.3759999999999999"/>
        <n v="1.5009999999999999"/>
        <n v="1.2250000000000001"/>
        <n v="1.552"/>
        <n v="0.97499999999999998"/>
        <n v="1.488"/>
      </sharedItems>
    </cacheField>
    <cacheField name="# Garages" numFmtId="0">
      <sharedItems containsString="0" containsBlank="1" containsNumber="1" minValue="0" maxValue="2" count="5">
        <n v="1"/>
        <n v="2"/>
        <n v="0"/>
        <n v="1.5"/>
        <m/>
      </sharedItems>
    </cacheField>
    <cacheField name="# Rooms" numFmtId="0">
      <sharedItems containsString="0" containsBlank="1" containsNumber="1" containsInteger="1" minValue="5" maxValue="10" count="7">
        <n v="7"/>
        <n v="6"/>
        <n v="9"/>
        <n v="5"/>
        <n v="8"/>
        <m/>
        <n v="10"/>
      </sharedItems>
    </cacheField>
    <cacheField name="# Bedrooms" numFmtId="0">
      <sharedItems containsString="0" containsBlank="1" containsNumber="1" containsInteger="1" minValue="2" maxValue="5" count="5">
        <n v="4"/>
        <n v="3"/>
        <n v="5"/>
        <n v="2"/>
        <m/>
      </sharedItems>
    </cacheField>
    <cacheField name="Age of home" numFmtId="0">
      <sharedItems containsString="0" containsBlank="1" containsNumber="1" containsInteger="1" minValue="14" maxValue="62" count="15">
        <n v="42"/>
        <n v="54"/>
        <n v="14"/>
        <n v="46"/>
        <n v="50"/>
        <n v="23"/>
        <m/>
        <n v="40"/>
        <n v="56"/>
        <n v="51"/>
        <n v="32"/>
        <n v="17"/>
        <n v="62"/>
        <n v="30"/>
        <n v="22"/>
      </sharedItems>
    </cacheField>
    <cacheField name="Construction type" numFmtId="0">
      <sharedItems containsBlank="1" count="4">
        <s v="Apartment"/>
        <m/>
        <s v="Condo"/>
        <s v="Hou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0"/>
  </r>
  <r>
    <x v="2"/>
    <x v="2"/>
    <x v="0"/>
    <x v="2"/>
    <x v="2"/>
    <x v="0"/>
    <x v="1"/>
    <x v="1"/>
    <x v="0"/>
    <x v="0"/>
  </r>
  <r>
    <x v="3"/>
    <x v="3"/>
    <x v="1"/>
    <x v="3"/>
    <x v="3"/>
    <x v="1"/>
    <x v="2"/>
    <x v="2"/>
    <x v="2"/>
    <x v="0"/>
  </r>
  <r>
    <x v="4"/>
    <x v="4"/>
    <x v="0"/>
    <x v="4"/>
    <x v="4"/>
    <x v="2"/>
    <x v="3"/>
    <x v="3"/>
    <x v="3"/>
    <x v="0"/>
  </r>
  <r>
    <x v="5"/>
    <x v="5"/>
    <x v="2"/>
    <x v="5"/>
    <x v="5"/>
    <x v="1"/>
    <x v="4"/>
    <x v="0"/>
    <x v="4"/>
    <x v="0"/>
  </r>
  <r>
    <x v="6"/>
    <x v="6"/>
    <x v="0"/>
    <x v="6"/>
    <x v="6"/>
    <x v="3"/>
    <x v="0"/>
    <x v="1"/>
    <x v="5"/>
    <x v="0"/>
  </r>
  <r>
    <x v="7"/>
    <x v="7"/>
    <x v="3"/>
    <x v="7"/>
    <x v="7"/>
    <x v="4"/>
    <x v="5"/>
    <x v="4"/>
    <x v="6"/>
    <x v="1"/>
  </r>
  <r>
    <x v="7"/>
    <x v="7"/>
    <x v="3"/>
    <x v="7"/>
    <x v="7"/>
    <x v="4"/>
    <x v="5"/>
    <x v="4"/>
    <x v="6"/>
    <x v="1"/>
  </r>
  <r>
    <x v="7"/>
    <x v="7"/>
    <x v="3"/>
    <x v="7"/>
    <x v="7"/>
    <x v="4"/>
    <x v="5"/>
    <x v="4"/>
    <x v="6"/>
    <x v="1"/>
  </r>
  <r>
    <x v="7"/>
    <x v="7"/>
    <x v="3"/>
    <x v="7"/>
    <x v="7"/>
    <x v="4"/>
    <x v="5"/>
    <x v="4"/>
    <x v="6"/>
    <x v="1"/>
  </r>
  <r>
    <x v="8"/>
    <x v="8"/>
    <x v="0"/>
    <x v="8"/>
    <x v="8"/>
    <x v="0"/>
    <x v="1"/>
    <x v="1"/>
    <x v="7"/>
    <x v="2"/>
  </r>
  <r>
    <x v="9"/>
    <x v="9"/>
    <x v="0"/>
    <x v="2"/>
    <x v="9"/>
    <x v="0"/>
    <x v="1"/>
    <x v="1"/>
    <x v="8"/>
    <x v="2"/>
  </r>
  <r>
    <x v="10"/>
    <x v="10"/>
    <x v="0"/>
    <x v="9"/>
    <x v="10"/>
    <x v="0"/>
    <x v="0"/>
    <x v="1"/>
    <x v="9"/>
    <x v="2"/>
  </r>
  <r>
    <x v="11"/>
    <x v="11"/>
    <x v="1"/>
    <x v="10"/>
    <x v="11"/>
    <x v="1"/>
    <x v="6"/>
    <x v="2"/>
    <x v="0"/>
    <x v="2"/>
  </r>
  <r>
    <x v="12"/>
    <x v="12"/>
    <x v="0"/>
    <x v="11"/>
    <x v="2"/>
    <x v="1"/>
    <x v="1"/>
    <x v="1"/>
    <x v="10"/>
    <x v="2"/>
  </r>
  <r>
    <x v="13"/>
    <x v="13"/>
    <x v="2"/>
    <x v="12"/>
    <x v="12"/>
    <x v="0"/>
    <x v="1"/>
    <x v="1"/>
    <x v="11"/>
    <x v="2"/>
  </r>
  <r>
    <x v="14"/>
    <x v="14"/>
    <x v="0"/>
    <x v="13"/>
    <x v="6"/>
    <x v="1"/>
    <x v="0"/>
    <x v="0"/>
    <x v="12"/>
    <x v="3"/>
  </r>
  <r>
    <x v="15"/>
    <x v="15"/>
    <x v="0"/>
    <x v="14"/>
    <x v="13"/>
    <x v="2"/>
    <x v="1"/>
    <x v="1"/>
    <x v="10"/>
    <x v="3"/>
  </r>
  <r>
    <x v="16"/>
    <x v="16"/>
    <x v="0"/>
    <x v="15"/>
    <x v="14"/>
    <x v="1"/>
    <x v="1"/>
    <x v="1"/>
    <x v="10"/>
    <x v="3"/>
  </r>
  <r>
    <x v="17"/>
    <x v="17"/>
    <x v="0"/>
    <x v="16"/>
    <x v="15"/>
    <x v="0"/>
    <x v="1"/>
    <x v="1"/>
    <x v="13"/>
    <x v="3"/>
  </r>
  <r>
    <x v="7"/>
    <x v="7"/>
    <x v="3"/>
    <x v="7"/>
    <x v="7"/>
    <x v="4"/>
    <x v="5"/>
    <x v="4"/>
    <x v="6"/>
    <x v="1"/>
  </r>
  <r>
    <x v="7"/>
    <x v="7"/>
    <x v="3"/>
    <x v="7"/>
    <x v="7"/>
    <x v="4"/>
    <x v="5"/>
    <x v="4"/>
    <x v="6"/>
    <x v="1"/>
  </r>
  <r>
    <x v="7"/>
    <x v="7"/>
    <x v="3"/>
    <x v="7"/>
    <x v="7"/>
    <x v="4"/>
    <x v="5"/>
    <x v="4"/>
    <x v="6"/>
    <x v="1"/>
  </r>
  <r>
    <x v="18"/>
    <x v="18"/>
    <x v="0"/>
    <x v="17"/>
    <x v="16"/>
    <x v="0"/>
    <x v="3"/>
    <x v="3"/>
    <x v="13"/>
    <x v="3"/>
  </r>
  <r>
    <x v="19"/>
    <x v="15"/>
    <x v="0"/>
    <x v="14"/>
    <x v="13"/>
    <x v="2"/>
    <x v="1"/>
    <x v="1"/>
    <x v="10"/>
    <x v="3"/>
  </r>
  <r>
    <x v="20"/>
    <x v="19"/>
    <x v="2"/>
    <x v="18"/>
    <x v="17"/>
    <x v="3"/>
    <x v="0"/>
    <x v="1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C2AB5-352D-B846-80D4-EA4F5A22278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K15" firstHeaderRow="0" firstDataRow="1" firstDataCol="1" rowPageCount="1" colPageCount="1"/>
  <pivotFields count="10">
    <pivotField showAll="0">
      <items count="22">
        <item x="0"/>
        <item x="14"/>
        <item x="8"/>
        <item x="1"/>
        <item x="2"/>
        <item x="9"/>
        <item x="10"/>
        <item x="15"/>
        <item x="11"/>
        <item x="3"/>
        <item x="16"/>
        <item x="17"/>
        <item x="18"/>
        <item x="12"/>
        <item x="4"/>
        <item x="19"/>
        <item x="5"/>
        <item x="20"/>
        <item x="13"/>
        <item x="6"/>
        <item x="7"/>
        <item t="default"/>
      </items>
    </pivotField>
    <pivotField axis="axisRow" dataField="1" showAll="0">
      <items count="21">
        <item x="9"/>
        <item x="8"/>
        <item x="1"/>
        <item x="0"/>
        <item x="14"/>
        <item x="4"/>
        <item x="2"/>
        <item x="17"/>
        <item x="15"/>
        <item x="16"/>
        <item x="10"/>
        <item x="12"/>
        <item x="18"/>
        <item x="19"/>
        <item x="13"/>
        <item x="5"/>
        <item x="6"/>
        <item x="3"/>
        <item x="11"/>
        <item x="7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showAll="0">
      <items count="20">
        <item x="8"/>
        <item x="0"/>
        <item x="13"/>
        <item x="1"/>
        <item x="2"/>
        <item x="16"/>
        <item x="4"/>
        <item x="5"/>
        <item x="17"/>
        <item x="9"/>
        <item x="15"/>
        <item x="11"/>
        <item x="18"/>
        <item x="12"/>
        <item x="6"/>
        <item x="14"/>
        <item x="10"/>
        <item x="3"/>
        <item x="7"/>
        <item t="default"/>
      </items>
    </pivotField>
    <pivotField dataField="1" showAll="0">
      <items count="19">
        <item x="16"/>
        <item x="9"/>
        <item x="0"/>
        <item x="4"/>
        <item x="2"/>
        <item x="8"/>
        <item x="14"/>
        <item x="1"/>
        <item x="10"/>
        <item x="12"/>
        <item x="17"/>
        <item x="6"/>
        <item x="13"/>
        <item x="15"/>
        <item x="5"/>
        <item x="3"/>
        <item x="11"/>
        <item x="7"/>
        <item t="default"/>
      </items>
    </pivotField>
    <pivotField showAll="0">
      <items count="6">
        <item x="2"/>
        <item x="0"/>
        <item x="3"/>
        <item x="1"/>
        <item x="4"/>
        <item t="default"/>
      </items>
    </pivotField>
    <pivotField showAll="0">
      <items count="8">
        <item x="3"/>
        <item x="1"/>
        <item x="0"/>
        <item x="4"/>
        <item x="2"/>
        <item x="6"/>
        <item x="5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dataField="1" showAll="0">
      <items count="16">
        <item x="2"/>
        <item x="11"/>
        <item x="14"/>
        <item x="5"/>
        <item x="13"/>
        <item x="10"/>
        <item x="7"/>
        <item x="0"/>
        <item x="3"/>
        <item x="4"/>
        <item x="9"/>
        <item x="1"/>
        <item x="8"/>
        <item x="12"/>
        <item x="6"/>
        <item t="default"/>
      </items>
    </pivotField>
    <pivotField axis="axisPage" multipleItemSelectionAllowed="1" showAll="0">
      <items count="5">
        <item h="1" x="0"/>
        <item h="1" x="2"/>
        <item x="3"/>
        <item h="1" x="1"/>
        <item t="default"/>
      </items>
    </pivotField>
  </pivotFields>
  <rowFields count="1">
    <field x="1"/>
  </rowFields>
  <rowItems count="7">
    <i>
      <x v="4"/>
    </i>
    <i>
      <x v="7"/>
    </i>
    <i>
      <x v="8"/>
    </i>
    <i>
      <x v="9"/>
    </i>
    <i>
      <x v="12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9" hier="-1"/>
  </pageFields>
  <dataFields count="8">
    <dataField name="Average of Local Price" fld="1" subtotal="average" baseField="0" baseItem="0"/>
    <dataField name="StdDev of Local Price" fld="1" subtotal="stdDev" baseField="0" baseItem="0"/>
    <dataField name="Average of Land Area" fld="3" subtotal="average" baseField="0" baseItem="0"/>
    <dataField name="StdDev of Land Area" fld="3" subtotal="stdDev" baseField="0" baseItem="0"/>
    <dataField name="Average of Living area" fld="4" subtotal="average" baseField="0" baseItem="0"/>
    <dataField name="StdDev of Living area" fld="4" subtotal="stdDev" baseField="0" baseItem="0"/>
    <dataField name="Average of Age of home" fld="8" subtotal="average" baseField="0" baseItem="0"/>
    <dataField name="StdDev of Age of home" fld="8" subtotal="stdDev" baseField="0" baseItem="0"/>
  </dataFields>
  <formats count="1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-2" type="button" dataOnly="0" labelOnly="1" outline="0" axis="axisCol" fieldPosition="0"/>
    </format>
    <format dxfId="4">
      <pivotArea field="9" type="button" dataOnly="0" labelOnly="1" outline="0" axis="axisPage" fieldPosition="0"/>
    </format>
    <format dxfId="5">
      <pivotArea type="topRight" dataOnly="0" labelOnly="1" outline="0" fieldPosition="0"/>
    </format>
    <format dxfId="6">
      <pivotArea field="6" type="button" dataOnly="0" labelOnly="1" outline="0"/>
    </format>
    <format dxfId="7">
      <pivotArea dataOnly="0" labelOnly="1" grandRow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type="origin" dataOnly="0" labelOnly="1" outline="0" fieldPosition="0"/>
    </format>
    <format dxfId="11">
      <pivotArea field="-2" type="button" dataOnly="0" labelOnly="1" outline="0" axis="axisCol" fieldPosition="0"/>
    </format>
    <format dxfId="12">
      <pivotArea field="9" type="button" dataOnly="0" labelOnly="1" outline="0" axis="axisPage" fieldPosition="0"/>
    </format>
    <format dxfId="13">
      <pivotArea type="topRight" dataOnly="0" labelOnly="1" outline="0" fieldPosition="0"/>
    </format>
    <format dxfId="14">
      <pivotArea field="6" type="button" dataOnly="0" labelOnly="1" outline="0"/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3C75-EEA9-E949-B4A4-84633B1F5B9E}">
  <dimension ref="A5:AH56"/>
  <sheetViews>
    <sheetView topLeftCell="B1" zoomScaleNormal="61" workbookViewId="0">
      <selection activeCell="H8" sqref="H8:K15"/>
    </sheetView>
  </sheetViews>
  <sheetFormatPr baseColWidth="10" defaultColWidth="16.5" defaultRowHeight="16" x14ac:dyDescent="0.2"/>
  <cols>
    <col min="1" max="1" width="19.5" style="1" bestFit="1" customWidth="1"/>
    <col min="2" max="2" width="35" style="1" customWidth="1"/>
    <col min="3" max="3" width="15.5" style="1" bestFit="1" customWidth="1"/>
    <col min="4" max="4" width="19.5" style="1" bestFit="1" customWidth="1"/>
    <col min="5" max="5" width="18.6640625" style="1" bestFit="1" customWidth="1"/>
    <col min="6" max="6" width="19" style="1" bestFit="1" customWidth="1"/>
    <col min="7" max="7" width="18.1640625" style="1" bestFit="1" customWidth="1"/>
    <col min="8" max="8" width="19.83203125" style="1" bestFit="1" customWidth="1"/>
    <col min="9" max="9" width="19" style="1" bestFit="1" customWidth="1"/>
    <col min="10" max="10" width="21.5" style="1" bestFit="1" customWidth="1"/>
    <col min="11" max="11" width="20.5" style="1" bestFit="1" customWidth="1"/>
    <col min="12" max="26" width="21.83203125" style="1" bestFit="1" customWidth="1"/>
    <col min="27" max="27" width="24.33203125" style="1" bestFit="1" customWidth="1"/>
    <col min="28" max="28" width="23.5" style="1" bestFit="1" customWidth="1"/>
    <col min="29" max="29" width="23.83203125" style="1" bestFit="1" customWidth="1"/>
    <col min="30" max="30" width="23" style="1" bestFit="1" customWidth="1"/>
    <col min="31" max="31" width="24.6640625" style="1" bestFit="1" customWidth="1"/>
    <col min="32" max="32" width="23.83203125" style="1" bestFit="1" customWidth="1"/>
    <col min="33" max="33" width="26.1640625" style="1" bestFit="1" customWidth="1"/>
    <col min="34" max="34" width="25.33203125" style="1" bestFit="1" customWidth="1"/>
    <col min="35" max="16384" width="16.5" style="1"/>
  </cols>
  <sheetData>
    <row r="5" spans="1:34" x14ac:dyDescent="0.2">
      <c r="D5"/>
    </row>
    <row r="6" spans="1:34" x14ac:dyDescent="0.2">
      <c r="C6" s="43" t="s">
        <v>9</v>
      </c>
      <c r="D6" s="1" t="s">
        <v>11</v>
      </c>
    </row>
    <row r="8" spans="1:34" x14ac:dyDescent="0.2">
      <c r="C8" s="43" t="s">
        <v>20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36</v>
      </c>
      <c r="K8" s="1" t="s">
        <v>37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">
      <c r="C9" s="1">
        <v>5.0208000000000004</v>
      </c>
      <c r="D9" s="44">
        <v>5.0208000000000004</v>
      </c>
      <c r="E9" s="44" t="e">
        <v>#DIV/0!</v>
      </c>
      <c r="F9" s="44">
        <v>3.5310000000000001</v>
      </c>
      <c r="G9" s="44" t="e">
        <v>#DIV/0!</v>
      </c>
      <c r="H9" s="44">
        <v>1.5</v>
      </c>
      <c r="I9" s="44" t="e">
        <v>#DIV/0!</v>
      </c>
      <c r="J9" s="44">
        <v>62</v>
      </c>
      <c r="K9" s="44" t="e">
        <v>#DIV/0!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">
      <c r="C10" s="1">
        <v>5.3003</v>
      </c>
      <c r="D10" s="44">
        <v>5.3003</v>
      </c>
      <c r="E10" s="44" t="e">
        <v>#DIV/0!</v>
      </c>
      <c r="F10" s="44">
        <v>4.9882999999999997</v>
      </c>
      <c r="G10" s="44" t="e">
        <v>#DIV/0!</v>
      </c>
      <c r="H10" s="44">
        <v>1.552</v>
      </c>
      <c r="I10" s="44" t="e">
        <v>#DIV/0!</v>
      </c>
      <c r="J10" s="44">
        <v>30</v>
      </c>
      <c r="K10" s="44" t="e">
        <v>#DIV/0!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">
      <c r="C11" s="1">
        <v>5.6039000000000003</v>
      </c>
      <c r="D11" s="44">
        <v>5.6039000000000003</v>
      </c>
      <c r="E11" s="44">
        <v>0</v>
      </c>
      <c r="F11" s="44">
        <v>9.52</v>
      </c>
      <c r="G11" s="44">
        <v>0</v>
      </c>
      <c r="H11" s="44">
        <v>1.5009999999999999</v>
      </c>
      <c r="I11" s="44">
        <v>0</v>
      </c>
      <c r="J11" s="44">
        <v>32</v>
      </c>
      <c r="K11" s="44">
        <v>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">
      <c r="C12" s="1">
        <v>5.8281999999999998</v>
      </c>
      <c r="D12" s="44">
        <v>5.8281999999999998</v>
      </c>
      <c r="E12" s="44" t="e">
        <v>#DIV/0!</v>
      </c>
      <c r="F12" s="44">
        <v>6.4349999999999996</v>
      </c>
      <c r="G12" s="44" t="e">
        <v>#DIV/0!</v>
      </c>
      <c r="H12" s="44">
        <v>1.2250000000000001</v>
      </c>
      <c r="I12" s="44" t="e">
        <v>#DIV/0!</v>
      </c>
      <c r="J12" s="44">
        <v>32</v>
      </c>
      <c r="K12" s="44" t="e">
        <v>#DIV/0!</v>
      </c>
      <c r="L12"/>
      <c r="M12"/>
      <c r="N12"/>
      <c r="O12"/>
      <c r="P12"/>
      <c r="Q12"/>
      <c r="R12"/>
      <c r="S12"/>
    </row>
    <row r="13" spans="1:34" x14ac:dyDescent="0.2">
      <c r="C13" s="1">
        <v>6.2712000000000003</v>
      </c>
      <c r="D13" s="44">
        <v>6.2712000000000003</v>
      </c>
      <c r="E13" s="44" t="e">
        <v>#DIV/0!</v>
      </c>
      <c r="F13" s="44">
        <v>5.52</v>
      </c>
      <c r="G13" s="44" t="e">
        <v>#DIV/0!</v>
      </c>
      <c r="H13" s="44">
        <v>0.97499999999999998</v>
      </c>
      <c r="I13" s="44" t="e">
        <v>#DIV/0!</v>
      </c>
      <c r="J13" s="44">
        <v>30</v>
      </c>
      <c r="K13" s="44" t="e">
        <v>#DIV/0!</v>
      </c>
      <c r="L13"/>
      <c r="M13"/>
      <c r="N13"/>
      <c r="O13"/>
      <c r="P13"/>
      <c r="Q13"/>
      <c r="R13"/>
      <c r="S13"/>
    </row>
    <row r="14" spans="1:34" x14ac:dyDescent="0.2">
      <c r="C14" s="1">
        <v>6.6969000000000003</v>
      </c>
      <c r="D14" s="44">
        <v>6.6969000000000003</v>
      </c>
      <c r="E14" s="44" t="e">
        <v>#DIV/0!</v>
      </c>
      <c r="F14" s="44">
        <v>6.9020000000000001</v>
      </c>
      <c r="G14" s="44" t="e">
        <v>#DIV/0!</v>
      </c>
      <c r="H14" s="44">
        <v>1.488</v>
      </c>
      <c r="I14" s="44" t="e">
        <v>#DIV/0!</v>
      </c>
      <c r="J14" s="44">
        <v>22</v>
      </c>
      <c r="K14" s="44" t="e">
        <v>#DIV/0!</v>
      </c>
      <c r="L14"/>
      <c r="M14"/>
      <c r="N14"/>
      <c r="O14"/>
      <c r="P14"/>
      <c r="Q14"/>
      <c r="R14"/>
      <c r="S14"/>
    </row>
    <row r="15" spans="1:34" x14ac:dyDescent="0.2">
      <c r="A15"/>
      <c r="B15"/>
      <c r="C15" s="1" t="s">
        <v>21</v>
      </c>
      <c r="D15" s="44">
        <v>5.7607428571428567</v>
      </c>
      <c r="E15" s="44">
        <v>0.57012127030759752</v>
      </c>
      <c r="F15" s="44">
        <v>6.6308999999999987</v>
      </c>
      <c r="G15" s="44">
        <v>2.2489732183080076</v>
      </c>
      <c r="H15" s="44">
        <v>1.3917142857142857</v>
      </c>
      <c r="I15" s="44">
        <v>0.21292386298527285</v>
      </c>
      <c r="J15" s="44">
        <v>34.285714285714285</v>
      </c>
      <c r="K15" s="44">
        <v>12.724180205607031</v>
      </c>
      <c r="L15"/>
      <c r="M15"/>
      <c r="N15"/>
      <c r="O15"/>
      <c r="P15"/>
      <c r="Q15"/>
      <c r="R15"/>
      <c r="S15"/>
    </row>
    <row r="16" spans="1:34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">
      <c r="A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">
      <c r="A25"/>
      <c r="B25"/>
      <c r="C25"/>
      <c r="D25"/>
      <c r="E25" t="s">
        <v>9</v>
      </c>
      <c r="F25" t="s">
        <v>10</v>
      </c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">
      <c r="A27"/>
      <c r="B27"/>
      <c r="C27"/>
      <c r="D27"/>
      <c r="E27" t="s">
        <v>20</v>
      </c>
      <c r="F27" t="s">
        <v>30</v>
      </c>
      <c r="G27" t="s">
        <v>31</v>
      </c>
      <c r="H27" t="s">
        <v>32</v>
      </c>
      <c r="I27" t="s">
        <v>33</v>
      </c>
      <c r="J27" t="s">
        <v>34</v>
      </c>
      <c r="K27" t="s">
        <v>35</v>
      </c>
      <c r="L27" t="s">
        <v>36</v>
      </c>
      <c r="M27" t="s">
        <v>37</v>
      </c>
      <c r="N27"/>
      <c r="O27"/>
      <c r="P27"/>
      <c r="Q27"/>
      <c r="R27"/>
      <c r="S27"/>
    </row>
    <row r="28" spans="1:19" x14ac:dyDescent="0.2">
      <c r="A28"/>
      <c r="B28"/>
      <c r="C28"/>
      <c r="D28"/>
      <c r="E28">
        <v>4.5572999999999997</v>
      </c>
      <c r="F28">
        <v>4.5572999999999997</v>
      </c>
      <c r="G28"/>
      <c r="H28">
        <v>4.05</v>
      </c>
      <c r="I28"/>
      <c r="J28">
        <v>1.232</v>
      </c>
      <c r="K28"/>
      <c r="L28">
        <v>54</v>
      </c>
      <c r="M28"/>
      <c r="N28"/>
      <c r="O28"/>
      <c r="P28"/>
      <c r="Q28"/>
      <c r="R28"/>
      <c r="S28"/>
    </row>
    <row r="29" spans="1:19" x14ac:dyDescent="0.2">
      <c r="A29"/>
      <c r="B29"/>
      <c r="C29"/>
      <c r="D29"/>
      <c r="E29">
        <v>4.9176000000000002</v>
      </c>
      <c r="F29">
        <v>4.9176000000000002</v>
      </c>
      <c r="G29"/>
      <c r="H29">
        <v>3.472</v>
      </c>
      <c r="I29"/>
      <c r="J29">
        <v>0.998</v>
      </c>
      <c r="K29"/>
      <c r="L29">
        <v>42</v>
      </c>
      <c r="M29"/>
      <c r="N29"/>
      <c r="O29"/>
      <c r="P29"/>
      <c r="Q29"/>
      <c r="R29"/>
      <c r="S29"/>
    </row>
    <row r="30" spans="1:19" x14ac:dyDescent="0.2">
      <c r="A30"/>
      <c r="B30"/>
      <c r="C30"/>
      <c r="D30"/>
      <c r="E30">
        <v>5.05</v>
      </c>
      <c r="F30">
        <v>5.05</v>
      </c>
      <c r="G30"/>
      <c r="H30">
        <v>5</v>
      </c>
      <c r="I30"/>
      <c r="J30">
        <v>1.02</v>
      </c>
      <c r="K30"/>
      <c r="L30">
        <v>46</v>
      </c>
      <c r="M30"/>
      <c r="N30"/>
      <c r="O30"/>
      <c r="P30"/>
      <c r="Q30"/>
      <c r="R30"/>
      <c r="S30"/>
    </row>
    <row r="31" spans="1:19" x14ac:dyDescent="0.2">
      <c r="A31"/>
      <c r="B31"/>
      <c r="C31"/>
      <c r="D31"/>
      <c r="E31">
        <v>5.0597000000000003</v>
      </c>
      <c r="F31">
        <v>5.0597000000000003</v>
      </c>
      <c r="G31"/>
      <c r="H31">
        <v>4.4550000000000001</v>
      </c>
      <c r="I31"/>
      <c r="J31">
        <v>1.121</v>
      </c>
      <c r="K31"/>
      <c r="L31">
        <v>42</v>
      </c>
      <c r="M31"/>
      <c r="N31"/>
      <c r="O31"/>
      <c r="P31"/>
      <c r="Q31"/>
      <c r="R31"/>
      <c r="S31"/>
    </row>
    <row r="32" spans="1:19" x14ac:dyDescent="0.2">
      <c r="A32"/>
      <c r="B32"/>
      <c r="C32"/>
      <c r="D32"/>
      <c r="E32">
        <v>8.2463999999999995</v>
      </c>
      <c r="F32">
        <v>8.2463999999999995</v>
      </c>
      <c r="G32"/>
      <c r="H32">
        <v>5.15</v>
      </c>
      <c r="I32"/>
      <c r="J32">
        <v>1.6639999999999999</v>
      </c>
      <c r="K32"/>
      <c r="L32">
        <v>50</v>
      </c>
      <c r="M32"/>
      <c r="N32"/>
      <c r="O32"/>
      <c r="P32"/>
      <c r="Q32"/>
      <c r="R32"/>
      <c r="S32"/>
    </row>
    <row r="33" spans="1:19" x14ac:dyDescent="0.2">
      <c r="A33"/>
      <c r="B33"/>
      <c r="C33"/>
      <c r="D33"/>
      <c r="E33">
        <v>9.0383999999999993</v>
      </c>
      <c r="F33">
        <v>9.0383999999999993</v>
      </c>
      <c r="G33"/>
      <c r="H33">
        <v>7.8</v>
      </c>
      <c r="I33"/>
      <c r="J33">
        <v>1.5</v>
      </c>
      <c r="K33"/>
      <c r="L33">
        <v>23</v>
      </c>
      <c r="M33"/>
      <c r="N33"/>
      <c r="O33"/>
      <c r="P33"/>
      <c r="Q33"/>
      <c r="R33"/>
      <c r="S33"/>
    </row>
    <row r="34" spans="1:19" x14ac:dyDescent="0.2">
      <c r="A34"/>
      <c r="B34"/>
      <c r="C34"/>
      <c r="D34"/>
      <c r="E34">
        <v>14.4598</v>
      </c>
      <c r="F34">
        <v>14.4598</v>
      </c>
      <c r="G34"/>
      <c r="H34">
        <v>12.8</v>
      </c>
      <c r="I34"/>
      <c r="J34">
        <v>3</v>
      </c>
      <c r="K34"/>
      <c r="L34">
        <v>14</v>
      </c>
      <c r="M34"/>
      <c r="N34"/>
      <c r="O34"/>
      <c r="P34"/>
      <c r="Q34"/>
      <c r="R34"/>
      <c r="S34"/>
    </row>
    <row r="35" spans="1:19" x14ac:dyDescent="0.2">
      <c r="A35"/>
      <c r="B35"/>
      <c r="C35"/>
      <c r="D35"/>
      <c r="E35" t="s">
        <v>21</v>
      </c>
      <c r="F35">
        <v>7.3327428571428568</v>
      </c>
      <c r="G35">
        <v>3.6159972353682011</v>
      </c>
      <c r="H35">
        <v>6.1038571428571435</v>
      </c>
      <c r="I35">
        <v>3.2585094971255097</v>
      </c>
      <c r="J35">
        <v>1.5050000000000001</v>
      </c>
      <c r="K35">
        <v>0.70410581591121668</v>
      </c>
      <c r="L35">
        <v>38.714285714285715</v>
      </c>
      <c r="M35">
        <v>14.682350921137543</v>
      </c>
      <c r="N35"/>
      <c r="O35"/>
      <c r="P35"/>
      <c r="Q35"/>
      <c r="R35"/>
      <c r="S35"/>
    </row>
    <row r="36" spans="1:19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">
      <c r="A53"/>
      <c r="B53"/>
      <c r="C53"/>
      <c r="D53"/>
      <c r="E53"/>
      <c r="F53"/>
      <c r="G53"/>
      <c r="H53"/>
      <c r="I53"/>
      <c r="J53"/>
    </row>
    <row r="54" spans="1:19" x14ac:dyDescent="0.2">
      <c r="A54"/>
      <c r="B54"/>
      <c r="C54"/>
      <c r="D54"/>
      <c r="E54"/>
      <c r="F54"/>
      <c r="G54"/>
      <c r="H54"/>
      <c r="I54"/>
      <c r="J54"/>
    </row>
    <row r="55" spans="1:19" x14ac:dyDescent="0.2">
      <c r="A55"/>
      <c r="B55"/>
      <c r="C55"/>
      <c r="D55"/>
      <c r="E55"/>
      <c r="F55"/>
      <c r="G55"/>
      <c r="H55"/>
      <c r="I55"/>
      <c r="J55"/>
    </row>
    <row r="56" spans="1:19" x14ac:dyDescent="0.2">
      <c r="A56"/>
      <c r="B56"/>
      <c r="C56"/>
      <c r="D56"/>
      <c r="E56"/>
      <c r="F56"/>
      <c r="G56"/>
      <c r="H56"/>
      <c r="I56"/>
      <c r="J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1A5E-6F37-4544-9009-D02B92CF0033}">
  <dimension ref="B7:AA56"/>
  <sheetViews>
    <sheetView zoomScale="62" zoomScaleNormal="62" workbookViewId="0">
      <selection activeCell="G58" sqref="G58"/>
    </sheetView>
  </sheetViews>
  <sheetFormatPr baseColWidth="10" defaultRowHeight="16" x14ac:dyDescent="0.2"/>
  <cols>
    <col min="4" max="4" width="15.33203125" bestFit="1" customWidth="1"/>
    <col min="5" max="5" width="15.33203125" customWidth="1"/>
    <col min="6" max="6" width="19.33203125" bestFit="1" customWidth="1"/>
    <col min="7" max="7" width="18.33203125" bestFit="1" customWidth="1"/>
    <col min="8" max="8" width="20.83203125" customWidth="1"/>
    <col min="9" max="9" width="18.33203125" customWidth="1"/>
    <col min="10" max="10" width="18.33203125" style="47" customWidth="1"/>
    <col min="11" max="11" width="18.33203125" customWidth="1"/>
    <col min="12" max="12" width="18.83203125" bestFit="1" customWidth="1"/>
    <col min="13" max="13" width="17.83203125" bestFit="1" customWidth="1"/>
    <col min="14" max="15" width="17.83203125" customWidth="1"/>
    <col min="16" max="16" width="17.83203125" style="47" customWidth="1"/>
    <col min="17" max="17" width="17.83203125" customWidth="1"/>
    <col min="18" max="18" width="19.5" bestFit="1" customWidth="1"/>
    <col min="19" max="19" width="18.5" bestFit="1" customWidth="1"/>
    <col min="20" max="20" width="19.1640625" bestFit="1" customWidth="1"/>
    <col min="21" max="23" width="18.5" customWidth="1"/>
    <col min="24" max="24" width="21.1640625" bestFit="1" customWidth="1"/>
    <col min="25" max="25" width="20.1640625" bestFit="1" customWidth="1"/>
  </cols>
  <sheetData>
    <row r="7" spans="2:27" ht="17" thickBot="1" x14ac:dyDescent="0.25"/>
    <row r="8" spans="2:27" x14ac:dyDescent="0.2">
      <c r="B8" s="52"/>
      <c r="C8" s="53"/>
      <c r="D8" s="54"/>
      <c r="E8" s="54"/>
      <c r="F8" s="54"/>
      <c r="G8" s="54"/>
      <c r="H8" s="54"/>
      <c r="I8" s="54"/>
      <c r="J8" s="55"/>
      <c r="K8" s="54"/>
      <c r="L8" s="54"/>
      <c r="M8" s="54"/>
      <c r="N8" s="54"/>
      <c r="O8" s="54"/>
      <c r="P8" s="55"/>
      <c r="Q8" s="54"/>
      <c r="R8" s="54"/>
      <c r="S8" s="54"/>
      <c r="T8" s="54"/>
      <c r="U8" s="54"/>
      <c r="V8" s="54"/>
      <c r="W8" s="54"/>
      <c r="X8" s="54"/>
      <c r="Y8" s="54"/>
      <c r="Z8" s="53"/>
      <c r="AA8" s="56"/>
    </row>
    <row r="9" spans="2:27" x14ac:dyDescent="0.2">
      <c r="B9" s="57"/>
      <c r="C9" s="46"/>
      <c r="D9" s="48"/>
      <c r="E9" s="48"/>
      <c r="F9" s="48"/>
      <c r="G9" s="48"/>
      <c r="H9" s="48"/>
      <c r="I9" s="48"/>
      <c r="J9" s="49"/>
      <c r="K9" s="48"/>
      <c r="L9" s="48"/>
      <c r="M9" s="48"/>
      <c r="N9" s="48"/>
      <c r="O9" s="48"/>
      <c r="P9" s="49"/>
      <c r="Q9" s="48"/>
      <c r="R9" s="48"/>
      <c r="S9" s="48"/>
      <c r="T9" s="48"/>
      <c r="U9" s="48"/>
      <c r="V9" s="48"/>
      <c r="W9" s="48"/>
      <c r="X9" s="48"/>
      <c r="Y9" s="48"/>
      <c r="Z9" s="46"/>
      <c r="AA9" s="58"/>
    </row>
    <row r="10" spans="2:27" x14ac:dyDescent="0.2">
      <c r="B10" s="57"/>
      <c r="C10" s="46"/>
      <c r="D10" s="50" t="s">
        <v>9</v>
      </c>
      <c r="E10" s="50"/>
      <c r="F10" s="50" t="s">
        <v>10</v>
      </c>
      <c r="G10" s="50"/>
      <c r="H10" s="50"/>
      <c r="I10" s="48"/>
      <c r="J10" s="49" t="s">
        <v>39</v>
      </c>
      <c r="K10" s="48"/>
      <c r="L10" s="48"/>
      <c r="M10" s="48"/>
      <c r="N10" s="48"/>
      <c r="O10" s="48"/>
      <c r="P10" s="49"/>
      <c r="Q10" s="48"/>
      <c r="R10" s="48"/>
      <c r="S10" s="48"/>
      <c r="T10" s="48"/>
      <c r="U10" s="48"/>
      <c r="V10" s="48"/>
      <c r="W10" s="48"/>
      <c r="X10" s="48"/>
      <c r="Y10" s="48"/>
      <c r="Z10" s="46"/>
      <c r="AA10" s="58"/>
    </row>
    <row r="11" spans="2:27" x14ac:dyDescent="0.2">
      <c r="B11" s="57"/>
      <c r="C11" s="46"/>
      <c r="D11" s="50"/>
      <c r="E11" s="50"/>
      <c r="F11" s="50"/>
      <c r="G11" s="50"/>
      <c r="H11" s="50"/>
      <c r="I11" s="48"/>
      <c r="J11" s="49"/>
      <c r="K11" s="48"/>
      <c r="L11" s="48"/>
      <c r="M11" s="48"/>
      <c r="N11" s="48"/>
      <c r="O11" s="48"/>
      <c r="P11" s="51" t="s">
        <v>40</v>
      </c>
      <c r="Q11" s="48"/>
      <c r="R11" s="48"/>
      <c r="S11" s="48"/>
      <c r="T11" s="48"/>
      <c r="U11" s="48"/>
      <c r="V11" s="48"/>
      <c r="W11" s="48"/>
      <c r="X11" s="48"/>
      <c r="Y11" s="48"/>
      <c r="Z11" s="46"/>
      <c r="AA11" s="58"/>
    </row>
    <row r="12" spans="2:27" x14ac:dyDescent="0.2">
      <c r="B12" s="57"/>
      <c r="C12" s="46"/>
      <c r="D12" s="50" t="s">
        <v>20</v>
      </c>
      <c r="E12" s="50"/>
      <c r="F12" s="50" t="s">
        <v>30</v>
      </c>
      <c r="G12" s="50" t="s">
        <v>31</v>
      </c>
      <c r="H12" s="50" t="s">
        <v>38</v>
      </c>
      <c r="I12" s="48"/>
      <c r="J12" s="49"/>
      <c r="K12" s="48"/>
      <c r="L12" s="48" t="s">
        <v>32</v>
      </c>
      <c r="M12" s="48" t="s">
        <v>33</v>
      </c>
      <c r="N12" s="50" t="s">
        <v>38</v>
      </c>
      <c r="O12" s="48"/>
      <c r="P12" s="51"/>
      <c r="Q12" s="48"/>
      <c r="R12" s="48" t="s">
        <v>34</v>
      </c>
      <c r="S12" s="48" t="s">
        <v>35</v>
      </c>
      <c r="T12" s="50" t="s">
        <v>38</v>
      </c>
      <c r="U12" s="48"/>
      <c r="V12" s="48"/>
      <c r="W12" s="48"/>
      <c r="X12" s="48" t="s">
        <v>36</v>
      </c>
      <c r="Y12" s="48" t="s">
        <v>37</v>
      </c>
      <c r="Z12" s="46"/>
      <c r="AA12" s="58"/>
    </row>
    <row r="13" spans="2:27" x14ac:dyDescent="0.2">
      <c r="B13" s="57"/>
      <c r="C13" s="46"/>
      <c r="D13" s="50">
        <v>4.5572999999999997</v>
      </c>
      <c r="E13" s="50"/>
      <c r="F13" s="50">
        <v>4.5572999999999997</v>
      </c>
      <c r="G13" s="50"/>
      <c r="H13" s="50">
        <f>$C$24*$I13</f>
        <v>0.14745327706780367</v>
      </c>
      <c r="I13" s="46">
        <f>EXP((($D13-$F$20)^(2))/(2*$G$20*$G$20))</f>
        <v>1.3425397327764588</v>
      </c>
      <c r="J13" s="49">
        <f>H13*0.35</f>
        <v>5.1608646973731284E-2</v>
      </c>
      <c r="K13" s="48"/>
      <c r="L13" s="48">
        <v>4.05</v>
      </c>
      <c r="M13" s="48"/>
      <c r="N13" s="50">
        <f>$K$21*$O13</f>
        <v>0.13641184418624799</v>
      </c>
      <c r="O13" s="46">
        <f>EXP((($D13-$L$20)^(2))/(2*$M$20*$M$20))</f>
        <v>1.1192206136603018</v>
      </c>
      <c r="P13" s="49">
        <f>N13*0.35</f>
        <v>4.7744145465186794E-2</v>
      </c>
      <c r="Q13" s="48"/>
      <c r="R13" s="48">
        <v>1.232</v>
      </c>
      <c r="S13" s="48"/>
      <c r="T13" s="50">
        <f>$Q$21*$U13</f>
        <v>6792.0471553758489</v>
      </c>
      <c r="U13" s="46">
        <f>EXP((-($D13-$R$20)^(2))/(2*$S$20*$S$20))</f>
        <v>12041.573836928068</v>
      </c>
      <c r="V13" s="48">
        <f>T13*0.35/10000</f>
        <v>0.23772165043815471</v>
      </c>
      <c r="W13" s="48"/>
      <c r="X13" s="48">
        <v>54</v>
      </c>
      <c r="Y13" s="48"/>
      <c r="Z13" s="46"/>
      <c r="AA13" s="58"/>
    </row>
    <row r="14" spans="2:27" x14ac:dyDescent="0.2">
      <c r="B14" s="57"/>
      <c r="C14" s="46"/>
      <c r="D14" s="50">
        <v>4.9176000000000002</v>
      </c>
      <c r="E14" s="50"/>
      <c r="F14" s="50">
        <v>4.9176000000000002</v>
      </c>
      <c r="G14" s="50"/>
      <c r="H14" s="50">
        <f t="shared" ref="H14:H54" si="0">$C$24*$I14</f>
        <v>0.13727645368987965</v>
      </c>
      <c r="I14" s="46">
        <f t="shared" ref="I14:I53" si="1">EXP((($D14-$F$20)^(2))/(2*$G$20*$G$20))</f>
        <v>1.2498812987965293</v>
      </c>
      <c r="J14" s="49">
        <f t="shared" ref="J14:J53" si="2">H14*0.35</f>
        <v>4.8046758791457873E-2</v>
      </c>
      <c r="K14" s="48"/>
      <c r="L14" s="48">
        <v>3.472</v>
      </c>
      <c r="M14" s="48"/>
      <c r="N14" s="50">
        <f t="shared" ref="N14:N19" si="3">$K$21*$O14</f>
        <v>0.13023126776892194</v>
      </c>
      <c r="O14" s="46">
        <f t="shared" ref="O14:O19" si="4">EXP((($D14-$L$20)^(2))/(2*$M$20*$M$20))</f>
        <v>1.0685107315980855</v>
      </c>
      <c r="P14" s="49">
        <f t="shared" ref="P14:P53" si="5">N14*0.35</f>
        <v>4.5580943719122677E-2</v>
      </c>
      <c r="Q14" s="48"/>
      <c r="R14" s="48">
        <v>0.998</v>
      </c>
      <c r="S14" s="48"/>
      <c r="T14" s="50">
        <f t="shared" ref="T14:T19" si="6">$Q$21*$U14</f>
        <v>71161.617668531893</v>
      </c>
      <c r="U14" s="46">
        <f t="shared" ref="U14:U19" si="7">EXP((($D14-$R$20)^(2))/(2*$S$20*$S$20))</f>
        <v>126161.94409555067</v>
      </c>
      <c r="V14" s="48">
        <f>T14*0.35/10000</f>
        <v>2.4906566183986159</v>
      </c>
      <c r="W14" s="48"/>
      <c r="X14" s="48">
        <v>42</v>
      </c>
      <c r="Y14" s="48"/>
      <c r="Z14" s="46"/>
      <c r="AA14" s="58"/>
    </row>
    <row r="15" spans="2:27" x14ac:dyDescent="0.2">
      <c r="B15" s="57"/>
      <c r="C15" s="46"/>
      <c r="D15" s="50">
        <v>5.05</v>
      </c>
      <c r="E15" s="50"/>
      <c r="F15" s="50">
        <v>5.05</v>
      </c>
      <c r="G15" s="50"/>
      <c r="H15" s="50">
        <f t="shared" si="0"/>
        <v>0.13404984955699459</v>
      </c>
      <c r="I15" s="46">
        <f t="shared" si="1"/>
        <v>1.2205035573418785</v>
      </c>
      <c r="J15" s="49">
        <f t="shared" si="2"/>
        <v>4.6917447344948106E-2</v>
      </c>
      <c r="K15" s="48"/>
      <c r="L15" s="48">
        <v>5</v>
      </c>
      <c r="M15" s="48"/>
      <c r="N15" s="50">
        <f t="shared" si="3"/>
        <v>0.12842502477304396</v>
      </c>
      <c r="O15" s="46">
        <f t="shared" si="4"/>
        <v>1.0536910184982022</v>
      </c>
      <c r="P15" s="49">
        <f t="shared" si="5"/>
        <v>4.4948758670565386E-2</v>
      </c>
      <c r="Q15" s="48"/>
      <c r="R15" s="48">
        <v>1.02</v>
      </c>
      <c r="S15" s="48"/>
      <c r="T15" s="50">
        <f t="shared" si="6"/>
        <v>180189.47458836329</v>
      </c>
      <c r="U15" s="46">
        <f t="shared" si="7"/>
        <v>319456.68415680825</v>
      </c>
      <c r="V15" s="48">
        <f t="shared" ref="V14:V19" si="8">T15*0.35/10000</f>
        <v>6.3066316105927145</v>
      </c>
      <c r="W15" s="48"/>
      <c r="X15" s="48">
        <v>46</v>
      </c>
      <c r="Y15" s="48"/>
      <c r="Z15" s="46"/>
      <c r="AA15" s="58"/>
    </row>
    <row r="16" spans="2:27" x14ac:dyDescent="0.2">
      <c r="B16" s="57"/>
      <c r="C16" s="46"/>
      <c r="D16" s="50">
        <v>5.0597000000000003</v>
      </c>
      <c r="E16" s="50"/>
      <c r="F16" s="50">
        <v>5.0597000000000003</v>
      </c>
      <c r="G16" s="50"/>
      <c r="H16" s="50">
        <f t="shared" si="0"/>
        <v>0.13382351634678202</v>
      </c>
      <c r="I16" s="46">
        <f t="shared" si="1"/>
        <v>1.2184428277765567</v>
      </c>
      <c r="J16" s="49">
        <f t="shared" si="2"/>
        <v>4.6838230721373705E-2</v>
      </c>
      <c r="K16" s="48"/>
      <c r="L16" s="48">
        <v>4.4550000000000001</v>
      </c>
      <c r="M16" s="48"/>
      <c r="N16" s="50">
        <f t="shared" si="3"/>
        <v>0.12830201098988336</v>
      </c>
      <c r="O16" s="46">
        <f t="shared" si="4"/>
        <v>1.0526817251872072</v>
      </c>
      <c r="P16" s="49">
        <f t="shared" si="5"/>
        <v>4.4905703846459172E-2</v>
      </c>
      <c r="Q16" s="48"/>
      <c r="R16" s="48">
        <v>1.121</v>
      </c>
      <c r="S16" s="48"/>
      <c r="T16" s="50">
        <f t="shared" si="6"/>
        <v>193149.46338611509</v>
      </c>
      <c r="U16" s="46">
        <f t="shared" si="7"/>
        <v>342433.35944540217</v>
      </c>
      <c r="V16" s="48">
        <f t="shared" si="8"/>
        <v>6.7602312185140283</v>
      </c>
      <c r="W16" s="48"/>
      <c r="X16" s="48">
        <v>42</v>
      </c>
      <c r="Y16" s="48"/>
      <c r="Z16" s="46"/>
      <c r="AA16" s="58"/>
    </row>
    <row r="17" spans="2:27" x14ac:dyDescent="0.2">
      <c r="B17" s="57"/>
      <c r="C17" s="46"/>
      <c r="D17" s="50">
        <v>8.2463999999999995</v>
      </c>
      <c r="E17" s="50"/>
      <c r="F17" s="50">
        <v>8.2463999999999995</v>
      </c>
      <c r="G17" s="50"/>
      <c r="H17" s="50">
        <f t="shared" si="0"/>
        <v>0.11339411561889419</v>
      </c>
      <c r="I17" s="46">
        <f t="shared" si="1"/>
        <v>1.032436231386096</v>
      </c>
      <c r="J17" s="49">
        <f t="shared" si="2"/>
        <v>3.9687940466612961E-2</v>
      </c>
      <c r="K17" s="48"/>
      <c r="L17" s="48">
        <v>5.15</v>
      </c>
      <c r="M17" s="48"/>
      <c r="N17" s="50">
        <f t="shared" si="3"/>
        <v>0.15129231719474123</v>
      </c>
      <c r="O17" s="46">
        <f t="shared" si="4"/>
        <v>1.241310687520621</v>
      </c>
      <c r="P17" s="49">
        <f t="shared" si="5"/>
        <v>5.2952311018159427E-2</v>
      </c>
      <c r="Q17" s="48"/>
      <c r="R17" s="48">
        <v>1.6639999999999999</v>
      </c>
      <c r="S17" s="48"/>
      <c r="T17" s="50">
        <f t="shared" si="6"/>
        <v>4.5401692053393539E+19</v>
      </c>
      <c r="U17" s="46">
        <f t="shared" si="7"/>
        <v>8.0492348577069859E+19</v>
      </c>
      <c r="V17" s="48">
        <f t="shared" si="8"/>
        <v>1589059221868773.8</v>
      </c>
      <c r="W17" s="48"/>
      <c r="X17" s="48">
        <v>50</v>
      </c>
      <c r="Y17" s="48"/>
      <c r="Z17" s="46"/>
      <c r="AA17" s="58"/>
    </row>
    <row r="18" spans="2:27" x14ac:dyDescent="0.2">
      <c r="B18" s="57"/>
      <c r="C18" s="46"/>
      <c r="D18" s="50">
        <v>9.0383999999999993</v>
      </c>
      <c r="E18" s="50"/>
      <c r="F18" s="50">
        <v>9.0383999999999993</v>
      </c>
      <c r="G18" s="50"/>
      <c r="H18" s="50">
        <f t="shared" si="0"/>
        <v>0.12275586187394712</v>
      </c>
      <c r="I18" s="46">
        <f t="shared" si="1"/>
        <v>1.1176735117335539</v>
      </c>
      <c r="J18" s="49">
        <f t="shared" si="2"/>
        <v>4.2964551655881492E-2</v>
      </c>
      <c r="K18" s="48"/>
      <c r="L18" s="48">
        <v>7.8</v>
      </c>
      <c r="M18" s="48"/>
      <c r="N18" s="50">
        <f t="shared" si="3"/>
        <v>0.18283180407520805</v>
      </c>
      <c r="O18" s="46">
        <f t="shared" si="4"/>
        <v>1.5000832601770775</v>
      </c>
      <c r="P18" s="49">
        <f t="shared" si="5"/>
        <v>6.3991131426322817E-2</v>
      </c>
      <c r="Q18" s="48"/>
      <c r="R18" s="48">
        <v>1.5</v>
      </c>
      <c r="S18" s="48"/>
      <c r="T18" s="50">
        <f>$Q$21*$U18</f>
        <v>4.0643637154067694E+24</v>
      </c>
      <c r="U18" s="46">
        <f t="shared" si="7"/>
        <v>7.2056825666272427E+24</v>
      </c>
      <c r="V18" s="48">
        <f t="shared" si="8"/>
        <v>1.4225273003923692E+20</v>
      </c>
      <c r="W18" s="48"/>
      <c r="X18" s="48">
        <v>23</v>
      </c>
      <c r="Y18" s="48"/>
      <c r="Z18" s="46"/>
      <c r="AA18" s="58"/>
    </row>
    <row r="19" spans="2:27" x14ac:dyDescent="0.2">
      <c r="B19" s="57"/>
      <c r="C19" s="46"/>
      <c r="D19" s="50">
        <v>14.4598</v>
      </c>
      <c r="E19" s="50"/>
      <c r="F19" s="50">
        <v>14.4598</v>
      </c>
      <c r="G19" s="50"/>
      <c r="H19" s="50">
        <f t="shared" si="0"/>
        <v>0.766112253819763</v>
      </c>
      <c r="I19" s="46">
        <f t="shared" si="1"/>
        <v>6.975335923168406</v>
      </c>
      <c r="J19" s="49">
        <f t="shared" si="2"/>
        <v>0.26813928883691701</v>
      </c>
      <c r="K19" s="48"/>
      <c r="L19" s="48">
        <v>12.8</v>
      </c>
      <c r="M19" s="48"/>
      <c r="N19" s="50">
        <f t="shared" si="3"/>
        <v>3.2648820174150575</v>
      </c>
      <c r="O19" s="46">
        <f t="shared" si="4"/>
        <v>26.787433868797045</v>
      </c>
      <c r="P19" s="49">
        <f t="shared" si="5"/>
        <v>1.1427087060952701</v>
      </c>
      <c r="Q19" s="48"/>
      <c r="R19" s="48">
        <v>3</v>
      </c>
      <c r="S19" s="48"/>
      <c r="T19" s="50">
        <f t="shared" si="6"/>
        <v>1.8205792350915418E+73</v>
      </c>
      <c r="U19" s="46">
        <f t="shared" si="7"/>
        <v>3.2276924443878805E+73</v>
      </c>
      <c r="V19" s="48">
        <f t="shared" si="8"/>
        <v>6.3720273228203959E+68</v>
      </c>
      <c r="W19" s="48"/>
      <c r="X19" s="48">
        <v>14</v>
      </c>
      <c r="Y19" s="48"/>
      <c r="Z19" s="46"/>
      <c r="AA19" s="58"/>
    </row>
    <row r="20" spans="2:27" x14ac:dyDescent="0.2">
      <c r="B20" s="57"/>
      <c r="C20" s="46"/>
      <c r="D20" s="50" t="s">
        <v>21</v>
      </c>
      <c r="E20" s="50"/>
      <c r="F20" s="50">
        <v>7.3327428570000004</v>
      </c>
      <c r="G20" s="50">
        <v>3.615997235</v>
      </c>
      <c r="H20" s="50"/>
      <c r="I20" s="46"/>
      <c r="J20" s="49"/>
      <c r="K20" s="48"/>
      <c r="L20" s="48">
        <v>6.1038571429999999</v>
      </c>
      <c r="M20" s="48">
        <v>3.2585094969999999</v>
      </c>
      <c r="N20" s="50"/>
      <c r="O20" s="46"/>
      <c r="P20" s="49"/>
      <c r="Q20" s="48"/>
      <c r="R20" s="48">
        <v>1.5049999999999999</v>
      </c>
      <c r="S20" s="48">
        <v>0.704105816</v>
      </c>
      <c r="T20" s="48"/>
      <c r="U20" s="48"/>
      <c r="V20" s="48"/>
      <c r="W20" s="48"/>
      <c r="X20" s="48">
        <v>38.714285709999999</v>
      </c>
      <c r="Y20" s="48">
        <v>14.682350919999999</v>
      </c>
      <c r="Z20" s="46"/>
      <c r="AA20" s="58"/>
    </row>
    <row r="21" spans="2:27" x14ac:dyDescent="0.2">
      <c r="B21" s="57"/>
      <c r="C21" s="46"/>
      <c r="D21" s="48"/>
      <c r="E21" s="48"/>
      <c r="F21" s="48"/>
      <c r="G21" s="48"/>
      <c r="H21" s="50"/>
      <c r="I21" s="46"/>
      <c r="J21" s="49"/>
      <c r="K21" s="46">
        <f>1/SQRT(2*3.17*M$20*M$20)</f>
        <v>0.12188110415526245</v>
      </c>
      <c r="L21" s="48"/>
      <c r="M21" s="48"/>
      <c r="N21" s="50"/>
      <c r="O21" s="46"/>
      <c r="P21" s="49"/>
      <c r="Q21" s="46">
        <f>1/SQRT(2*3.17*S$20*S$20)</f>
        <v>0.56404978679336581</v>
      </c>
      <c r="R21" s="48"/>
      <c r="S21" s="48"/>
      <c r="T21" s="48"/>
      <c r="U21" s="48"/>
      <c r="V21" s="48"/>
      <c r="W21" s="46">
        <f>1/SQRT(2*3.17*Y$20*Y$20)</f>
        <v>2.704953297729577E-2</v>
      </c>
      <c r="X21" s="48"/>
      <c r="Y21" s="48"/>
      <c r="Z21" s="46"/>
      <c r="AA21" s="58"/>
    </row>
    <row r="22" spans="2:27" x14ac:dyDescent="0.2">
      <c r="B22" s="57"/>
      <c r="C22" s="46"/>
      <c r="D22" s="48"/>
      <c r="E22" s="48"/>
      <c r="F22" s="48"/>
      <c r="G22" s="48"/>
      <c r="H22" s="50"/>
      <c r="I22" s="46"/>
      <c r="J22" s="49"/>
      <c r="K22" s="48"/>
      <c r="L22" s="48"/>
      <c r="M22" s="48"/>
      <c r="N22" s="50"/>
      <c r="O22" s="46"/>
      <c r="P22" s="49"/>
      <c r="Q22" s="48"/>
      <c r="R22" s="48"/>
      <c r="S22" s="48"/>
      <c r="T22" s="48"/>
      <c r="U22" s="48"/>
      <c r="V22" s="48"/>
      <c r="W22" s="48"/>
      <c r="X22" s="48"/>
      <c r="Y22" s="48"/>
      <c r="Z22" s="46"/>
      <c r="AA22" s="58"/>
    </row>
    <row r="23" spans="2:27" x14ac:dyDescent="0.2">
      <c r="B23" s="57"/>
      <c r="C23" s="46"/>
      <c r="D23" s="48"/>
      <c r="E23" s="48"/>
      <c r="F23" s="48"/>
      <c r="G23" s="48"/>
      <c r="H23" s="50"/>
      <c r="I23" s="46"/>
      <c r="J23" s="49"/>
      <c r="K23" s="48"/>
      <c r="L23" s="48"/>
      <c r="M23" s="48"/>
      <c r="N23" s="50"/>
      <c r="O23" s="46"/>
      <c r="P23" s="49"/>
      <c r="Q23" s="48"/>
      <c r="R23" s="48"/>
      <c r="S23" s="48"/>
      <c r="T23" s="48"/>
      <c r="U23" s="48"/>
      <c r="V23" s="48"/>
      <c r="W23" s="48"/>
      <c r="X23" s="48"/>
      <c r="Y23" s="48"/>
      <c r="Z23" s="46"/>
      <c r="AA23" s="58"/>
    </row>
    <row r="24" spans="2:27" x14ac:dyDescent="0.2">
      <c r="B24" s="57"/>
      <c r="C24" s="46">
        <f>1/SQRT(2*3.17*G$20*G$20)</f>
        <v>0.10983159266568654</v>
      </c>
      <c r="D24" s="46"/>
      <c r="E24" s="46"/>
      <c r="F24" s="46"/>
      <c r="G24" s="46"/>
      <c r="H24" s="50"/>
      <c r="I24" s="46"/>
      <c r="J24" s="49"/>
      <c r="K24" s="46"/>
      <c r="L24" s="46"/>
      <c r="M24" s="46"/>
      <c r="N24" s="50"/>
      <c r="O24" s="46"/>
      <c r="P24" s="49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8"/>
    </row>
    <row r="25" spans="2:27" x14ac:dyDescent="0.2">
      <c r="B25" s="57"/>
      <c r="C25" s="46"/>
      <c r="D25" s="46"/>
      <c r="E25" s="46"/>
      <c r="F25" s="46"/>
      <c r="G25" s="46"/>
      <c r="H25" s="50"/>
      <c r="I25" s="46"/>
      <c r="J25" s="49"/>
      <c r="K25" s="46"/>
      <c r="L25" s="46"/>
      <c r="M25" s="46"/>
      <c r="N25" s="50"/>
      <c r="O25" s="46"/>
      <c r="P25" s="49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8"/>
    </row>
    <row r="26" spans="2:27" x14ac:dyDescent="0.2">
      <c r="B26" s="57"/>
      <c r="C26" s="46"/>
      <c r="D26" s="46"/>
      <c r="E26" s="46"/>
      <c r="F26" s="46"/>
      <c r="G26" s="46"/>
      <c r="H26" s="50"/>
      <c r="I26" s="46"/>
      <c r="J26" s="49"/>
      <c r="K26" s="46"/>
      <c r="L26" s="46"/>
      <c r="M26" s="46"/>
      <c r="N26" s="50"/>
      <c r="O26" s="46"/>
      <c r="P26" s="49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58"/>
    </row>
    <row r="27" spans="2:27" x14ac:dyDescent="0.2">
      <c r="B27" s="57"/>
      <c r="C27" s="46"/>
      <c r="D27" s="46"/>
      <c r="E27" s="46"/>
      <c r="F27" s="46"/>
      <c r="G27" s="46"/>
      <c r="H27" s="50"/>
      <c r="I27" s="46"/>
      <c r="J27" s="49"/>
      <c r="K27" s="46"/>
      <c r="L27" s="46"/>
      <c r="M27" s="46"/>
      <c r="N27" s="50"/>
      <c r="O27" s="46"/>
      <c r="P27" s="49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58"/>
    </row>
    <row r="28" spans="2:27" x14ac:dyDescent="0.2">
      <c r="B28" s="57"/>
      <c r="C28" s="46"/>
      <c r="D28" s="46"/>
      <c r="E28" s="46"/>
      <c r="F28" s="46"/>
      <c r="G28" s="46"/>
      <c r="H28" s="50"/>
      <c r="I28" s="46"/>
      <c r="J28" s="49"/>
      <c r="K28" s="46"/>
      <c r="L28" s="46"/>
      <c r="M28" s="46"/>
      <c r="N28" s="50"/>
      <c r="O28" s="46"/>
      <c r="P28" s="49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8"/>
    </row>
    <row r="29" spans="2:27" x14ac:dyDescent="0.2">
      <c r="B29" s="57"/>
      <c r="C29" s="46"/>
      <c r="D29" s="46" t="s">
        <v>9</v>
      </c>
      <c r="E29" s="46" t="s">
        <v>12</v>
      </c>
      <c r="F29" s="46"/>
      <c r="G29" s="46"/>
      <c r="H29" s="50"/>
      <c r="I29" s="46"/>
      <c r="J29" s="49"/>
      <c r="K29" s="46"/>
      <c r="L29" s="46"/>
      <c r="M29" s="46"/>
      <c r="N29" s="50"/>
      <c r="O29" s="46"/>
      <c r="P29" s="49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58"/>
    </row>
    <row r="30" spans="2:27" x14ac:dyDescent="0.2">
      <c r="B30" s="57"/>
      <c r="C30" s="46"/>
      <c r="D30" s="46"/>
      <c r="E30" s="46"/>
      <c r="F30" s="46"/>
      <c r="G30" s="46"/>
      <c r="H30" s="50"/>
      <c r="I30" s="46"/>
      <c r="J30" s="49"/>
      <c r="K30" s="46"/>
      <c r="L30" s="46"/>
      <c r="M30" s="46"/>
      <c r="N30" s="50"/>
      <c r="O30" s="46"/>
      <c r="P30" s="49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8"/>
    </row>
    <row r="31" spans="2:27" x14ac:dyDescent="0.2">
      <c r="B31" s="57"/>
      <c r="C31" s="46"/>
      <c r="D31" s="46" t="s">
        <v>20</v>
      </c>
      <c r="E31" s="46" t="s">
        <v>30</v>
      </c>
      <c r="F31" s="46" t="s">
        <v>31</v>
      </c>
      <c r="G31" s="46"/>
      <c r="H31" s="50"/>
      <c r="I31" s="46"/>
      <c r="J31" s="49"/>
      <c r="K31" s="46"/>
      <c r="L31" s="46"/>
      <c r="M31" s="46"/>
      <c r="N31" s="50"/>
      <c r="O31" s="46"/>
      <c r="P31" s="49"/>
      <c r="Q31" s="46"/>
      <c r="R31" s="46" t="s">
        <v>34</v>
      </c>
      <c r="S31" s="46" t="s">
        <v>35</v>
      </c>
      <c r="T31" s="50" t="s">
        <v>38</v>
      </c>
      <c r="U31" s="48"/>
      <c r="V31" s="46"/>
      <c r="W31" s="46"/>
      <c r="X31" s="48" t="s">
        <v>36</v>
      </c>
      <c r="Y31" s="48" t="s">
        <v>37</v>
      </c>
      <c r="Z31" s="46"/>
      <c r="AA31" s="58"/>
    </row>
    <row r="32" spans="2:27" x14ac:dyDescent="0.2">
      <c r="B32" s="57"/>
      <c r="C32" s="46"/>
      <c r="D32" s="46">
        <v>3.891</v>
      </c>
      <c r="E32" s="46">
        <v>3.891</v>
      </c>
      <c r="F32" s="46"/>
      <c r="G32" s="46"/>
      <c r="H32" s="50">
        <f t="shared" si="0"/>
        <v>0.17276278940934439</v>
      </c>
      <c r="I32" s="46">
        <f t="shared" si="1"/>
        <v>1.5729790055509114</v>
      </c>
      <c r="J32" s="49">
        <f>H32*0.3</f>
        <v>5.1828836822803315E-2</v>
      </c>
      <c r="K32" s="46"/>
      <c r="L32" s="46" t="s">
        <v>32</v>
      </c>
      <c r="M32" s="46" t="s">
        <v>33</v>
      </c>
      <c r="N32" s="50"/>
      <c r="O32" s="46"/>
      <c r="P32" s="49"/>
      <c r="Q32" s="46"/>
      <c r="R32" s="46">
        <v>0.98799999999999999</v>
      </c>
      <c r="S32" s="46"/>
      <c r="T32" s="50">
        <f>$Q$39*$U32</f>
        <v>28.746534184673965</v>
      </c>
      <c r="U32" s="46">
        <f>EXP((($D32-$R$38)^(2))/(2*$S$38*$S$20))</f>
        <v>66.840458879077403</v>
      </c>
      <c r="V32" s="46"/>
      <c r="W32" s="46"/>
      <c r="X32" s="48">
        <v>56</v>
      </c>
      <c r="Y32" s="48" t="e">
        <v>#DIV/0!</v>
      </c>
      <c r="Z32" s="46"/>
      <c r="AA32" s="58"/>
    </row>
    <row r="33" spans="2:27" x14ac:dyDescent="0.2">
      <c r="B33" s="57"/>
      <c r="C33" s="46"/>
      <c r="D33" s="46">
        <v>4.5429000000000004</v>
      </c>
      <c r="E33" s="46">
        <v>4.5429000000000004</v>
      </c>
      <c r="F33" s="46"/>
      <c r="G33" s="46"/>
      <c r="H33" s="50">
        <f t="shared" si="0"/>
        <v>0.14790584506000215</v>
      </c>
      <c r="I33" s="46">
        <f t="shared" si="1"/>
        <v>1.3466602957330212</v>
      </c>
      <c r="J33" s="49">
        <f t="shared" ref="J33:J37" si="9">H33*0.3</f>
        <v>4.4371753518000642E-2</v>
      </c>
      <c r="K33" s="46"/>
      <c r="L33" s="46">
        <v>4.4550000000000001</v>
      </c>
      <c r="M33" s="46"/>
      <c r="N33" s="50">
        <f>$K$40*$O33</f>
        <v>0.18489651370664584</v>
      </c>
      <c r="O33" s="46">
        <f>EXP((($D33-$L$39)^(2))/(2*$M$39*$M$39))</f>
        <v>1.1847402562228924</v>
      </c>
      <c r="P33" s="49">
        <f>N33*0.3</f>
        <v>5.5468954111993748E-2</v>
      </c>
      <c r="Q33" s="46"/>
      <c r="R33" s="46">
        <v>1.175</v>
      </c>
      <c r="S33" s="46"/>
      <c r="T33" s="50">
        <f>$Q$39*$U33</f>
        <v>415.33958525046711</v>
      </c>
      <c r="U33" s="46">
        <f t="shared" ref="U33:U37" si="10">EXP((($D33-$R$38)^(2))/(2*$S$38*$S$20))</f>
        <v>965.73340947611598</v>
      </c>
      <c r="V33" s="46"/>
      <c r="W33" s="46"/>
      <c r="X33" s="48">
        <v>40</v>
      </c>
      <c r="Y33" s="48" t="e">
        <v>#DIV/0!</v>
      </c>
      <c r="Z33" s="46"/>
      <c r="AA33" s="58"/>
    </row>
    <row r="34" spans="2:27" x14ac:dyDescent="0.2">
      <c r="B34" s="57"/>
      <c r="C34" s="46"/>
      <c r="D34" s="46">
        <v>5.8979999999999997</v>
      </c>
      <c r="E34" s="46">
        <v>5.8979999999999997</v>
      </c>
      <c r="F34" s="46"/>
      <c r="G34" s="46"/>
      <c r="H34" s="50">
        <f t="shared" si="0"/>
        <v>0.11882645016522196</v>
      </c>
      <c r="I34" s="46">
        <f t="shared" si="1"/>
        <v>1.0818968138513172</v>
      </c>
      <c r="J34" s="49">
        <f t="shared" si="9"/>
        <v>3.5647935049566586E-2</v>
      </c>
      <c r="K34" s="46"/>
      <c r="L34" s="46">
        <v>2.2749999999999999</v>
      </c>
      <c r="M34" s="46"/>
      <c r="N34" s="50">
        <f t="shared" ref="N34:N36" si="11">$K$40*$O34</f>
        <v>0.15625847205577342</v>
      </c>
      <c r="O34" s="46">
        <f t="shared" ref="O34:O36" si="12">EXP((($D34-$L$39)^(2))/(2*$M$39*$M$39))</f>
        <v>1.0012395502171147</v>
      </c>
      <c r="P34" s="49">
        <f t="shared" ref="P34:P36" si="13">N34*0.3</f>
        <v>4.6877541616732028E-2</v>
      </c>
      <c r="Q34" s="46"/>
      <c r="R34" s="46">
        <v>1.24</v>
      </c>
      <c r="S34" s="46"/>
      <c r="T34" s="50">
        <f t="shared" ref="T33:T37" si="14">$Q$39*$U34</f>
        <v>866166.22450930532</v>
      </c>
      <c r="U34" s="46">
        <f t="shared" si="10"/>
        <v>2013980.1041694367</v>
      </c>
      <c r="V34" s="46"/>
      <c r="W34" s="46"/>
      <c r="X34" s="48">
        <v>51</v>
      </c>
      <c r="Y34" s="48" t="e">
        <v>#DIV/0!</v>
      </c>
      <c r="Z34" s="46"/>
      <c r="AA34" s="58"/>
    </row>
    <row r="35" spans="2:27" x14ac:dyDescent="0.2">
      <c r="B35" s="57"/>
      <c r="C35" s="46"/>
      <c r="D35" s="46">
        <v>5.9592000000000001</v>
      </c>
      <c r="E35" s="46">
        <v>5.9592000000000001</v>
      </c>
      <c r="F35" s="46"/>
      <c r="G35" s="46"/>
      <c r="H35" s="50">
        <f t="shared" si="0"/>
        <v>0.11804806720288649</v>
      </c>
      <c r="I35" s="46">
        <f t="shared" si="1"/>
        <v>1.0748097549874367</v>
      </c>
      <c r="J35" s="49">
        <f t="shared" si="9"/>
        <v>3.5414420160865948E-2</v>
      </c>
      <c r="K35" s="46"/>
      <c r="L35" s="46">
        <v>5.85</v>
      </c>
      <c r="M35" s="46"/>
      <c r="N35" s="50">
        <f t="shared" si="11"/>
        <v>0.15611667376304572</v>
      </c>
      <c r="O35" s="46">
        <f t="shared" si="12"/>
        <v>1.0003309655051027</v>
      </c>
      <c r="P35" s="49">
        <f t="shared" si="13"/>
        <v>4.6835002128913714E-2</v>
      </c>
      <c r="Q35" s="46"/>
      <c r="R35" s="46">
        <v>1.121</v>
      </c>
      <c r="S35" s="46"/>
      <c r="T35" s="50">
        <f t="shared" si="14"/>
        <v>1307533.8056770419</v>
      </c>
      <c r="U35" s="46">
        <f t="shared" si="10"/>
        <v>3040232.9202507692</v>
      </c>
      <c r="V35" s="46"/>
      <c r="W35" s="46"/>
      <c r="X35" s="48">
        <v>32</v>
      </c>
      <c r="Y35" s="48" t="e">
        <v>#DIV/0!</v>
      </c>
      <c r="Z35" s="46"/>
      <c r="AA35" s="58"/>
    </row>
    <row r="36" spans="2:27" x14ac:dyDescent="0.2">
      <c r="B36" s="57"/>
      <c r="C36" s="46"/>
      <c r="D36" s="46">
        <v>7.7840999999999996</v>
      </c>
      <c r="E36" s="46">
        <v>7.7840999999999996</v>
      </c>
      <c r="F36" s="46"/>
      <c r="G36" s="46"/>
      <c r="H36" s="50">
        <f t="shared" si="0"/>
        <v>0.11069055572586806</v>
      </c>
      <c r="I36" s="46">
        <f t="shared" si="1"/>
        <v>1.0078207284382745</v>
      </c>
      <c r="J36" s="49">
        <f t="shared" si="9"/>
        <v>3.3207166717760417E-2</v>
      </c>
      <c r="K36" s="46"/>
      <c r="L36" s="46">
        <v>6.6660000000000004</v>
      </c>
      <c r="M36" s="46"/>
      <c r="N36" s="50">
        <f t="shared" si="11"/>
        <v>0.19820120708846639</v>
      </c>
      <c r="O36" s="46">
        <f t="shared" si="12"/>
        <v>1.2699912192083482</v>
      </c>
      <c r="P36" s="49">
        <f t="shared" si="13"/>
        <v>5.9460362126539913E-2</v>
      </c>
      <c r="Q36" s="46"/>
      <c r="R36" s="46">
        <v>1.3759999999999999</v>
      </c>
      <c r="S36" s="46"/>
      <c r="T36" s="50">
        <f t="shared" si="14"/>
        <v>3972552014931.978</v>
      </c>
      <c r="U36" s="46">
        <f t="shared" si="10"/>
        <v>9236842183939.5547</v>
      </c>
      <c r="V36" s="46"/>
      <c r="W36" s="46"/>
      <c r="X36" s="48">
        <v>17</v>
      </c>
      <c r="Y36" s="48" t="e">
        <v>#DIV/0!</v>
      </c>
      <c r="Z36" s="46"/>
      <c r="AA36" s="58"/>
    </row>
    <row r="37" spans="2:27" x14ac:dyDescent="0.2">
      <c r="B37" s="57"/>
      <c r="C37" s="46"/>
      <c r="D37" s="46">
        <v>16.420200000000001</v>
      </c>
      <c r="E37" s="46">
        <v>16.420200000000001</v>
      </c>
      <c r="F37" s="46"/>
      <c r="G37" s="46"/>
      <c r="H37" s="50">
        <f t="shared" si="0"/>
        <v>2.5833691381195227</v>
      </c>
      <c r="I37" s="46">
        <f t="shared" si="1"/>
        <v>23.521184346137737</v>
      </c>
      <c r="J37" s="49">
        <f t="shared" si="9"/>
        <v>0.7750107414358568</v>
      </c>
      <c r="K37" s="46"/>
      <c r="L37" s="46">
        <v>7.1020000000000003</v>
      </c>
      <c r="M37" s="46"/>
      <c r="N37" s="50">
        <f>$K$40*$O37</f>
        <v>0</v>
      </c>
      <c r="O37" s="46"/>
      <c r="P37" s="49"/>
      <c r="Q37" s="46"/>
      <c r="R37" s="46">
        <v>3.42</v>
      </c>
      <c r="S37" s="46"/>
      <c r="T37" s="50">
        <f t="shared" si="14"/>
        <v>2.8104484839092788E+73</v>
      </c>
      <c r="U37" s="46">
        <f t="shared" si="10"/>
        <v>6.5347587682641584E+73</v>
      </c>
      <c r="V37" s="46"/>
      <c r="W37" s="46"/>
      <c r="X37" s="48">
        <v>42</v>
      </c>
      <c r="Y37" s="48" t="e">
        <v>#DIV/0!</v>
      </c>
      <c r="Z37" s="46"/>
      <c r="AA37" s="58"/>
    </row>
    <row r="38" spans="2:27" x14ac:dyDescent="0.2">
      <c r="B38" s="57"/>
      <c r="C38" s="46"/>
      <c r="D38" s="46" t="s">
        <v>21</v>
      </c>
      <c r="E38" s="46">
        <v>7.4159000000000006</v>
      </c>
      <c r="F38" s="46">
        <v>4.6112478580098033</v>
      </c>
      <c r="G38" s="46"/>
      <c r="H38" s="50"/>
      <c r="I38" s="46"/>
      <c r="J38" s="49"/>
      <c r="K38" s="46"/>
      <c r="L38" s="46">
        <v>9.8000000000000007</v>
      </c>
      <c r="M38" s="46"/>
      <c r="N38" s="50"/>
      <c r="O38" s="46"/>
      <c r="P38" s="49"/>
      <c r="Q38" s="46"/>
      <c r="R38" s="46">
        <v>1.5533333333333335</v>
      </c>
      <c r="S38" s="46">
        <v>0.92344131739199675</v>
      </c>
      <c r="T38" s="46"/>
      <c r="U38" s="46"/>
      <c r="V38" s="46"/>
      <c r="W38" s="46"/>
      <c r="X38" s="48">
        <v>39.666666669999998</v>
      </c>
      <c r="Y38" s="48">
        <v>13.95229969</v>
      </c>
      <c r="Z38" s="46"/>
      <c r="AA38" s="58"/>
    </row>
    <row r="39" spans="2:27" x14ac:dyDescent="0.2">
      <c r="B39" s="57"/>
      <c r="C39" s="46"/>
      <c r="D39" s="46"/>
      <c r="E39" s="46"/>
      <c r="F39" s="46"/>
      <c r="G39" s="46"/>
      <c r="H39" s="50"/>
      <c r="I39" s="46"/>
      <c r="J39" s="49"/>
      <c r="K39" s="46"/>
      <c r="L39" s="46">
        <v>6.0246666666666675</v>
      </c>
      <c r="M39" s="46">
        <v>2.544777370747128</v>
      </c>
      <c r="N39" s="50"/>
      <c r="O39" s="46"/>
      <c r="P39" s="49"/>
      <c r="Q39" s="46">
        <f>1/SQRT(2*3.17*S$38*S$38)</f>
        <v>0.43007685265416828</v>
      </c>
      <c r="R39" s="46"/>
      <c r="S39" s="46"/>
      <c r="T39" s="46"/>
      <c r="U39" s="46"/>
      <c r="V39" s="46"/>
      <c r="W39" s="46"/>
      <c r="X39" s="46"/>
      <c r="Y39" s="46"/>
      <c r="Z39" s="46"/>
      <c r="AA39" s="58"/>
    </row>
    <row r="40" spans="2:27" x14ac:dyDescent="0.2">
      <c r="B40" s="57"/>
      <c r="C40" s="46">
        <f>1/SQRT(2*3.17*F$38*F$38)</f>
        <v>8.6126520981714819E-2</v>
      </c>
      <c r="D40" s="46"/>
      <c r="E40" s="46"/>
      <c r="F40" s="46"/>
      <c r="G40" s="46"/>
      <c r="H40" s="50"/>
      <c r="I40" s="46"/>
      <c r="J40" s="49"/>
      <c r="K40" s="46">
        <f>1/SQRT(2*3.17*M$39*M$39)</f>
        <v>0.15606502162433497</v>
      </c>
      <c r="L40" s="46"/>
      <c r="M40" s="46"/>
      <c r="N40" s="50"/>
      <c r="O40" s="46"/>
      <c r="P40" s="49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8"/>
    </row>
    <row r="41" spans="2:27" x14ac:dyDescent="0.2">
      <c r="B41" s="57"/>
      <c r="C41" s="46"/>
      <c r="D41" s="46"/>
      <c r="E41" s="46"/>
      <c r="F41" s="46"/>
      <c r="G41" s="46"/>
      <c r="H41" s="50"/>
      <c r="I41" s="46"/>
      <c r="J41" s="49"/>
      <c r="K41" s="46"/>
      <c r="L41" s="46"/>
      <c r="M41" s="46"/>
      <c r="N41" s="50"/>
      <c r="O41" s="46"/>
      <c r="P41" s="49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8"/>
    </row>
    <row r="42" spans="2:27" x14ac:dyDescent="0.2">
      <c r="B42" s="57"/>
      <c r="C42" s="46"/>
      <c r="D42" s="46"/>
      <c r="E42" s="46"/>
      <c r="F42" s="46"/>
      <c r="G42" s="46"/>
      <c r="H42" s="50"/>
      <c r="I42" s="46"/>
      <c r="J42" s="49"/>
      <c r="K42" s="46"/>
      <c r="L42" s="46"/>
      <c r="M42" s="46"/>
      <c r="N42" s="50"/>
      <c r="O42" s="46"/>
      <c r="P42" s="49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58"/>
    </row>
    <row r="43" spans="2:27" x14ac:dyDescent="0.2">
      <c r="B43" s="57"/>
      <c r="C43" s="46"/>
      <c r="D43" s="46"/>
      <c r="E43" s="46"/>
      <c r="F43" s="46"/>
      <c r="G43" s="46"/>
      <c r="H43" s="50"/>
      <c r="I43" s="46"/>
      <c r="J43" s="49"/>
      <c r="K43" s="46"/>
      <c r="L43" s="46"/>
      <c r="M43" s="46"/>
      <c r="N43" s="50"/>
      <c r="O43" s="46"/>
      <c r="P43" s="49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58"/>
    </row>
    <row r="44" spans="2:27" x14ac:dyDescent="0.2">
      <c r="B44" s="57"/>
      <c r="C44" s="46"/>
      <c r="D44" s="46"/>
      <c r="E44" s="46"/>
      <c r="F44" s="46"/>
      <c r="G44" s="46"/>
      <c r="H44" s="50"/>
      <c r="I44" s="46"/>
      <c r="J44" s="49"/>
      <c r="K44" s="46"/>
      <c r="L44" s="46"/>
      <c r="M44" s="46"/>
      <c r="N44" s="50"/>
      <c r="O44" s="46"/>
      <c r="P44" s="49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58"/>
    </row>
    <row r="45" spans="2:27" x14ac:dyDescent="0.2">
      <c r="B45" s="57"/>
      <c r="C45" s="46"/>
      <c r="D45" s="46"/>
      <c r="E45" s="46"/>
      <c r="F45" s="46"/>
      <c r="G45" s="46"/>
      <c r="H45" s="50"/>
      <c r="I45" s="46"/>
      <c r="J45" s="49"/>
      <c r="K45" s="46"/>
      <c r="L45" s="46"/>
      <c r="M45" s="46"/>
      <c r="N45" s="50"/>
      <c r="O45" s="46"/>
      <c r="P45" s="49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58"/>
    </row>
    <row r="46" spans="2:27" x14ac:dyDescent="0.2">
      <c r="B46" s="57"/>
      <c r="C46" s="46"/>
      <c r="D46" s="46"/>
      <c r="E46" s="46"/>
      <c r="F46" s="46"/>
      <c r="G46" s="46"/>
      <c r="H46" s="50"/>
      <c r="I46" s="46"/>
      <c r="J46" s="49"/>
      <c r="K46" s="46"/>
      <c r="L46" s="46" t="s">
        <v>32</v>
      </c>
      <c r="M46" s="46" t="s">
        <v>33</v>
      </c>
      <c r="N46" s="50"/>
      <c r="O46" s="46"/>
      <c r="P46" s="49"/>
      <c r="Q46" s="46"/>
      <c r="R46" s="46" t="s">
        <v>34</v>
      </c>
      <c r="S46" s="46" t="s">
        <v>35</v>
      </c>
      <c r="T46" s="46"/>
      <c r="U46" s="46"/>
      <c r="V46" s="46"/>
      <c r="W46" s="46"/>
      <c r="X46" s="46"/>
      <c r="Y46" s="46"/>
      <c r="Z46" s="46"/>
      <c r="AA46" s="58"/>
    </row>
    <row r="47" spans="2:27" x14ac:dyDescent="0.2">
      <c r="B47" s="57"/>
      <c r="C47" s="46"/>
      <c r="D47" s="46" t="s">
        <v>20</v>
      </c>
      <c r="E47" s="46" t="s">
        <v>30</v>
      </c>
      <c r="F47" s="46" t="s">
        <v>31</v>
      </c>
      <c r="G47" s="46"/>
      <c r="H47" s="50"/>
      <c r="I47" s="46"/>
      <c r="J47" s="49"/>
      <c r="K47" s="46"/>
      <c r="L47" s="46">
        <v>3.5310000000000001</v>
      </c>
      <c r="M47" s="46"/>
      <c r="N47" s="50"/>
      <c r="O47" s="46"/>
      <c r="P47" s="49"/>
      <c r="Q47" s="46"/>
      <c r="R47" s="46">
        <v>1.5</v>
      </c>
      <c r="S47" s="46"/>
      <c r="T47" s="46"/>
      <c r="U47" s="46"/>
      <c r="V47" s="46"/>
      <c r="W47" s="46"/>
      <c r="X47" s="46" t="s">
        <v>36</v>
      </c>
      <c r="Y47" s="46" t="s">
        <v>37</v>
      </c>
      <c r="Z47" s="46"/>
      <c r="AA47" s="58"/>
    </row>
    <row r="48" spans="2:27" x14ac:dyDescent="0.2">
      <c r="B48" s="57"/>
      <c r="C48" s="46"/>
      <c r="D48" s="46">
        <v>5.0208000000000004</v>
      </c>
      <c r="E48" s="46">
        <v>5.0208000000000004</v>
      </c>
      <c r="F48" s="46"/>
      <c r="G48" s="46"/>
      <c r="H48" s="50">
        <f t="shared" si="0"/>
        <v>0.13473934809412613</v>
      </c>
      <c r="I48" s="46">
        <f t="shared" si="1"/>
        <v>1.2267813369897644</v>
      </c>
      <c r="J48" s="49">
        <f t="shared" si="2"/>
        <v>4.7158771832944146E-2</v>
      </c>
      <c r="K48" s="46"/>
      <c r="L48" s="46">
        <v>4.9882999999999997</v>
      </c>
      <c r="M48" s="46"/>
      <c r="N48" s="50">
        <f>$K$54*$O48</f>
        <v>0.22817609060981375</v>
      </c>
      <c r="O48" s="46">
        <f>EXP((($D48-$L$53)^(2))/(2*$M$53*$M$53))</f>
        <v>1.2921086909976591</v>
      </c>
      <c r="P48" s="49">
        <f>N48*0.35</f>
        <v>7.9861631713434814E-2</v>
      </c>
      <c r="Q48" s="46"/>
      <c r="R48" s="46">
        <v>1.552</v>
      </c>
      <c r="S48" s="46"/>
      <c r="T48" s="46"/>
      <c r="U48" s="46"/>
      <c r="V48" s="46"/>
      <c r="W48" s="46"/>
      <c r="X48" s="46">
        <v>62</v>
      </c>
      <c r="Y48" s="46" t="e">
        <v>#DIV/0!</v>
      </c>
      <c r="Z48" s="46"/>
      <c r="AA48" s="58"/>
    </row>
    <row r="49" spans="2:27" x14ac:dyDescent="0.2">
      <c r="B49" s="57"/>
      <c r="C49" s="46"/>
      <c r="D49" s="46">
        <v>5.3003</v>
      </c>
      <c r="E49" s="46">
        <v>5.3003</v>
      </c>
      <c r="F49" s="46"/>
      <c r="G49" s="46"/>
      <c r="H49" s="50">
        <f t="shared" si="0"/>
        <v>0.12862606180288055</v>
      </c>
      <c r="I49" s="46">
        <f t="shared" si="1"/>
        <v>1.1711207921240112</v>
      </c>
      <c r="J49" s="49">
        <f t="shared" si="2"/>
        <v>4.5019121631008192E-2</v>
      </c>
      <c r="K49" s="46"/>
      <c r="L49" s="46">
        <v>9.52</v>
      </c>
      <c r="M49" s="46"/>
      <c r="N49" s="50">
        <f t="shared" ref="N49:N53" si="15">$K$54*$O49</f>
        <v>0.21036953500566713</v>
      </c>
      <c r="O49" s="46">
        <f t="shared" ref="O49:O53" si="16">EXP((($D49-$L$53)^(2))/(2*$M$53*$M$53))</f>
        <v>1.1912742644310512</v>
      </c>
      <c r="P49" s="49">
        <f t="shared" si="5"/>
        <v>7.3629337251983493E-2</v>
      </c>
      <c r="Q49" s="46"/>
      <c r="R49" s="46">
        <v>1.5009999999999999</v>
      </c>
      <c r="S49" s="46"/>
      <c r="T49" s="46"/>
      <c r="U49" s="46"/>
      <c r="V49" s="46"/>
      <c r="W49" s="46"/>
      <c r="X49" s="46">
        <v>30</v>
      </c>
      <c r="Y49" s="46" t="e">
        <v>#DIV/0!</v>
      </c>
      <c r="Z49" s="46"/>
      <c r="AA49" s="58"/>
    </row>
    <row r="50" spans="2:27" x14ac:dyDescent="0.2">
      <c r="B50" s="57"/>
      <c r="C50" s="46"/>
      <c r="D50" s="46">
        <v>5.6039000000000003</v>
      </c>
      <c r="E50" s="46">
        <v>5.6039000000000003</v>
      </c>
      <c r="F50" s="46"/>
      <c r="G50" s="46"/>
      <c r="H50" s="50">
        <f t="shared" si="0"/>
        <v>0.1231302322339691</v>
      </c>
      <c r="I50" s="46">
        <f t="shared" si="1"/>
        <v>1.1210820971044455</v>
      </c>
      <c r="J50" s="49">
        <f t="shared" si="2"/>
        <v>4.309558128188918E-2</v>
      </c>
      <c r="K50" s="46"/>
      <c r="L50" s="46">
        <v>6.4349999999999996</v>
      </c>
      <c r="M50" s="46"/>
      <c r="N50" s="50">
        <f t="shared" si="15"/>
        <v>0.19599870200619585</v>
      </c>
      <c r="O50" s="46">
        <f t="shared" si="16"/>
        <v>1.1098955443124492</v>
      </c>
      <c r="P50" s="49">
        <f t="shared" si="5"/>
        <v>6.8599545702168543E-2</v>
      </c>
      <c r="Q50" s="46"/>
      <c r="R50" s="46">
        <v>1.2250000000000001</v>
      </c>
      <c r="S50" s="46"/>
      <c r="T50" s="46"/>
      <c r="U50" s="46"/>
      <c r="V50" s="46"/>
      <c r="W50" s="46"/>
      <c r="X50" s="46">
        <v>32</v>
      </c>
      <c r="Y50" s="46">
        <v>0</v>
      </c>
      <c r="Z50" s="46"/>
      <c r="AA50" s="58"/>
    </row>
    <row r="51" spans="2:27" x14ac:dyDescent="0.2">
      <c r="B51" s="57"/>
      <c r="C51" s="46"/>
      <c r="D51" s="46">
        <v>5.8281999999999998</v>
      </c>
      <c r="E51" s="46">
        <v>5.8281999999999998</v>
      </c>
      <c r="F51" s="46"/>
      <c r="G51" s="46"/>
      <c r="H51" s="50">
        <f t="shared" si="0"/>
        <v>0.11976234894144411</v>
      </c>
      <c r="I51" s="46">
        <f t="shared" si="1"/>
        <v>1.0904180303201605</v>
      </c>
      <c r="J51" s="49">
        <f t="shared" si="2"/>
        <v>4.1916822129505434E-2</v>
      </c>
      <c r="K51" s="46"/>
      <c r="L51" s="46">
        <v>5.52</v>
      </c>
      <c r="M51" s="46"/>
      <c r="N51" s="50">
        <f t="shared" si="15"/>
        <v>0.18820607657932867</v>
      </c>
      <c r="O51" s="46">
        <f t="shared" si="16"/>
        <v>1.0657676998356915</v>
      </c>
      <c r="P51" s="49">
        <f t="shared" si="5"/>
        <v>6.5872126802765024E-2</v>
      </c>
      <c r="Q51" s="46"/>
      <c r="R51" s="46">
        <v>0.97499999999999998</v>
      </c>
      <c r="S51" s="46"/>
      <c r="T51" s="46"/>
      <c r="U51" s="46"/>
      <c r="V51" s="46"/>
      <c r="W51" s="46"/>
      <c r="X51" s="46">
        <v>32</v>
      </c>
      <c r="Y51" s="46" t="e">
        <v>#DIV/0!</v>
      </c>
      <c r="Z51" s="46"/>
      <c r="AA51" s="58"/>
    </row>
    <row r="52" spans="2:27" x14ac:dyDescent="0.2">
      <c r="B52" s="57"/>
      <c r="C52" s="46"/>
      <c r="D52" s="46">
        <v>6.2712000000000003</v>
      </c>
      <c r="E52" s="46">
        <v>6.2712000000000003</v>
      </c>
      <c r="F52" s="46"/>
      <c r="G52" s="46"/>
      <c r="H52" s="50">
        <f t="shared" si="0"/>
        <v>0.11466782229013302</v>
      </c>
      <c r="I52" s="46">
        <f t="shared" si="1"/>
        <v>1.0440331375250775</v>
      </c>
      <c r="J52" s="49">
        <f t="shared" si="2"/>
        <v>4.0133737801546554E-2</v>
      </c>
      <c r="K52" s="46"/>
      <c r="L52" s="46">
        <v>6.9020000000000001</v>
      </c>
      <c r="M52" s="46"/>
      <c r="N52" s="50">
        <f t="shared" si="15"/>
        <v>0.17886520486153218</v>
      </c>
      <c r="O52" s="46">
        <f t="shared" si="16"/>
        <v>1.0128724929110622</v>
      </c>
      <c r="P52" s="49">
        <f t="shared" si="5"/>
        <v>6.2602821701536263E-2</v>
      </c>
      <c r="Q52" s="46"/>
      <c r="R52" s="46">
        <v>1.488</v>
      </c>
      <c r="S52" s="46"/>
      <c r="T52" s="46"/>
      <c r="U52" s="46"/>
      <c r="V52" s="46"/>
      <c r="W52" s="46"/>
      <c r="X52" s="46">
        <v>30</v>
      </c>
      <c r="Y52" s="46" t="e">
        <v>#DIV/0!</v>
      </c>
      <c r="Z52" s="46"/>
      <c r="AA52" s="58"/>
    </row>
    <row r="53" spans="2:27" x14ac:dyDescent="0.2">
      <c r="B53" s="57"/>
      <c r="C53" s="46"/>
      <c r="D53" s="46">
        <v>6.6969000000000003</v>
      </c>
      <c r="E53" s="46">
        <v>6.6969000000000003</v>
      </c>
      <c r="F53" s="46"/>
      <c r="G53" s="46"/>
      <c r="H53" s="50">
        <f t="shared" si="0"/>
        <v>0.11154279810385954</v>
      </c>
      <c r="I53" s="46">
        <f t="shared" si="1"/>
        <v>1.0155802660841102</v>
      </c>
      <c r="J53" s="49">
        <f t="shared" si="2"/>
        <v>3.9039979336350839E-2</v>
      </c>
      <c r="K53" s="46"/>
      <c r="L53" s="46">
        <v>6.6308999999999987</v>
      </c>
      <c r="M53" s="46">
        <v>2.2489732183080076</v>
      </c>
      <c r="N53" s="50"/>
      <c r="O53" s="46"/>
      <c r="P53" s="49"/>
      <c r="Q53" s="46"/>
      <c r="R53" s="46">
        <v>1.3917142857142857</v>
      </c>
      <c r="S53" s="46">
        <v>0.21292386298527285</v>
      </c>
      <c r="T53" s="46"/>
      <c r="U53" s="46"/>
      <c r="V53" s="46"/>
      <c r="W53" s="46"/>
      <c r="X53" s="46">
        <v>22</v>
      </c>
      <c r="Y53" s="46" t="e">
        <v>#DIV/0!</v>
      </c>
      <c r="Z53" s="46"/>
      <c r="AA53" s="58"/>
    </row>
    <row r="54" spans="2:27" x14ac:dyDescent="0.2">
      <c r="B54" s="57"/>
      <c r="C54" s="46"/>
      <c r="D54" s="46" t="s">
        <v>21</v>
      </c>
      <c r="E54" s="46">
        <v>5.7607428571428567</v>
      </c>
      <c r="F54" s="46">
        <v>0.57012127030759752</v>
      </c>
      <c r="G54" s="46"/>
      <c r="H54" s="50"/>
      <c r="I54" s="46"/>
      <c r="J54" s="49"/>
      <c r="K54" s="46">
        <f>1/SQRT(2*3.17*M$53*M$53)</f>
        <v>0.17659202526811821</v>
      </c>
      <c r="L54" s="46"/>
      <c r="M54" s="46"/>
      <c r="N54" s="50"/>
      <c r="O54" s="46"/>
      <c r="P54" s="49"/>
      <c r="Q54" s="46">
        <f>1/SQRT(2*3.17*S$53*S$53)</f>
        <v>1.8652241689896367</v>
      </c>
      <c r="R54" s="46"/>
      <c r="S54" s="46"/>
      <c r="T54" s="46"/>
      <c r="U54" s="46"/>
      <c r="V54" s="46"/>
      <c r="W54" s="46"/>
      <c r="X54" s="46">
        <v>34.285714285714285</v>
      </c>
      <c r="Y54" s="46">
        <v>12.724180205607031</v>
      </c>
      <c r="Z54" s="46"/>
      <c r="AA54" s="58"/>
    </row>
    <row r="55" spans="2:27" x14ac:dyDescent="0.2">
      <c r="B55" s="57"/>
      <c r="C55" s="46">
        <f>1/SQRT(2*3.17*E$54*E$54)</f>
        <v>6.8940889264365257E-2</v>
      </c>
      <c r="D55" s="46"/>
      <c r="E55" s="46"/>
      <c r="F55" s="46"/>
      <c r="G55" s="46"/>
      <c r="H55" s="46"/>
      <c r="I55" s="46"/>
      <c r="J55" s="49"/>
      <c r="K55" s="46"/>
      <c r="L55" s="46"/>
      <c r="M55" s="46"/>
      <c r="N55" s="46"/>
      <c r="O55" s="46"/>
      <c r="P55" s="49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58"/>
    </row>
    <row r="56" spans="2:27" ht="17" thickBot="1" x14ac:dyDescent="0.25">
      <c r="B56" s="59"/>
      <c r="C56" s="60"/>
      <c r="D56" s="60"/>
      <c r="E56" s="60"/>
      <c r="F56" s="60"/>
      <c r="G56" s="60"/>
      <c r="H56" s="60"/>
      <c r="I56" s="60"/>
      <c r="J56" s="61"/>
      <c r="K56" s="60"/>
      <c r="L56" s="60"/>
      <c r="M56" s="60"/>
      <c r="N56" s="60"/>
      <c r="O56" s="60"/>
      <c r="P56" s="61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9FE5-12C8-374D-9665-2A5E21370F8F}">
  <dimension ref="B1:Q44"/>
  <sheetViews>
    <sheetView zoomScaleNormal="62" workbookViewId="0">
      <selection activeCell="G8" sqref="G8"/>
    </sheetView>
  </sheetViews>
  <sheetFormatPr baseColWidth="10" defaultRowHeight="16" x14ac:dyDescent="0.2"/>
  <cols>
    <col min="2" max="3" width="13.33203125" customWidth="1"/>
    <col min="4" max="4" width="15.33203125" bestFit="1" customWidth="1"/>
    <col min="5" max="5" width="17.6640625" bestFit="1" customWidth="1"/>
    <col min="7" max="7" width="19.5" bestFit="1" customWidth="1"/>
    <col min="9" max="9" width="15.33203125" bestFit="1" customWidth="1"/>
    <col min="10" max="10" width="17.6640625" bestFit="1" customWidth="1"/>
    <col min="12" max="12" width="19.5" bestFit="1" customWidth="1"/>
    <col min="14" max="14" width="15.33203125" bestFit="1" customWidth="1"/>
    <col min="15" max="15" width="17.6640625" bestFit="1" customWidth="1"/>
    <col min="17" max="17" width="19.5" bestFit="1" customWidth="1"/>
  </cols>
  <sheetData>
    <row r="1" spans="2:17" ht="17" thickBot="1" x14ac:dyDescent="0.25"/>
    <row r="2" spans="2:17" x14ac:dyDescent="0.2">
      <c r="B2" s="45" t="s">
        <v>26</v>
      </c>
      <c r="C2" s="4">
        <f>E$12/SUM($E$12,$J$12,$O$11)</f>
        <v>0.35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</row>
    <row r="3" spans="2:17" x14ac:dyDescent="0.2">
      <c r="B3" s="5" t="s">
        <v>27</v>
      </c>
      <c r="C3" s="7">
        <f>J$20/SUM($E$12,$J$12,$O$11)</f>
        <v>0.3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2"/>
    </row>
    <row r="4" spans="2:17" ht="17" thickBot="1" x14ac:dyDescent="0.25">
      <c r="B4" s="8" t="s">
        <v>28</v>
      </c>
      <c r="C4" s="10">
        <f>O$22/SUM($E$12,$J$12,$O$11)</f>
        <v>0.35</v>
      </c>
      <c r="D4" s="21"/>
      <c r="E4" s="21"/>
      <c r="F4" s="21"/>
      <c r="H4" s="21"/>
      <c r="I4" s="21"/>
      <c r="J4" s="21"/>
      <c r="K4" s="21"/>
      <c r="L4" s="21"/>
      <c r="M4" s="21"/>
      <c r="N4" s="21"/>
      <c r="O4" s="21"/>
      <c r="P4" s="21"/>
      <c r="Q4" s="22"/>
    </row>
    <row r="5" spans="2:17" ht="17" thickBot="1" x14ac:dyDescent="0.25">
      <c r="B5" s="20"/>
      <c r="C5" s="21"/>
      <c r="D5" s="17"/>
      <c r="E5" s="17"/>
      <c r="F5" s="17"/>
      <c r="G5" s="17"/>
      <c r="H5" s="21"/>
      <c r="I5" s="21"/>
      <c r="J5" s="21"/>
      <c r="K5" s="21"/>
      <c r="L5" s="21"/>
      <c r="M5" s="21"/>
      <c r="N5" s="21"/>
      <c r="O5" s="21"/>
      <c r="P5" s="21"/>
      <c r="Q5" s="22"/>
    </row>
    <row r="6" spans="2:17" x14ac:dyDescent="0.2">
      <c r="B6" s="20"/>
      <c r="C6" s="21"/>
      <c r="D6" s="2" t="s">
        <v>9</v>
      </c>
      <c r="E6" s="3" t="s">
        <v>10</v>
      </c>
      <c r="F6" s="4"/>
      <c r="G6" s="4"/>
      <c r="H6" s="21"/>
      <c r="I6" s="2" t="s">
        <v>9</v>
      </c>
      <c r="J6" s="3" t="s">
        <v>12</v>
      </c>
      <c r="K6" s="4"/>
      <c r="L6" s="4"/>
      <c r="M6" s="21"/>
      <c r="N6" s="2" t="s">
        <v>9</v>
      </c>
      <c r="O6" s="3" t="s">
        <v>11</v>
      </c>
      <c r="P6" s="4"/>
      <c r="Q6" s="19"/>
    </row>
    <row r="7" spans="2:17" x14ac:dyDescent="0.2">
      <c r="B7" s="20"/>
      <c r="C7" s="21"/>
      <c r="D7" s="5"/>
      <c r="E7" s="6"/>
      <c r="F7" s="7"/>
      <c r="G7" s="7"/>
      <c r="H7" s="21"/>
      <c r="I7" s="5"/>
      <c r="J7" s="6"/>
      <c r="K7" s="7"/>
      <c r="L7" s="7"/>
      <c r="M7" s="21"/>
      <c r="N7" s="5"/>
      <c r="O7" s="6"/>
      <c r="P7" s="7"/>
      <c r="Q7" s="22"/>
    </row>
    <row r="8" spans="2:17" x14ac:dyDescent="0.2">
      <c r="B8" s="20"/>
      <c r="C8" s="21"/>
      <c r="D8" s="5" t="s">
        <v>20</v>
      </c>
      <c r="E8" s="6" t="s">
        <v>19</v>
      </c>
      <c r="F8" s="7" t="s">
        <v>22</v>
      </c>
      <c r="G8" s="7" t="s">
        <v>29</v>
      </c>
      <c r="H8" s="21"/>
      <c r="I8" s="5" t="s">
        <v>20</v>
      </c>
      <c r="J8" s="6" t="s">
        <v>19</v>
      </c>
      <c r="K8" s="7" t="s">
        <v>22</v>
      </c>
      <c r="L8" s="7" t="s">
        <v>29</v>
      </c>
      <c r="M8" s="21"/>
      <c r="N8" s="5" t="s">
        <v>20</v>
      </c>
      <c r="O8" s="6" t="s">
        <v>19</v>
      </c>
      <c r="P8" s="7" t="s">
        <v>22</v>
      </c>
      <c r="Q8" s="7" t="s">
        <v>29</v>
      </c>
    </row>
    <row r="9" spans="2:17" x14ac:dyDescent="0.2">
      <c r="B9" s="5" t="s">
        <v>2</v>
      </c>
      <c r="C9" s="6"/>
      <c r="D9" s="5">
        <v>1</v>
      </c>
      <c r="E9" s="6">
        <v>5</v>
      </c>
      <c r="F9" s="7">
        <f>$E9/$E$12</f>
        <v>0.7142857142857143</v>
      </c>
      <c r="G9" s="7">
        <f>$F9*$C$2</f>
        <v>0.25</v>
      </c>
      <c r="H9" s="21"/>
      <c r="I9" s="5">
        <v>1</v>
      </c>
      <c r="J9" s="6">
        <v>4</v>
      </c>
      <c r="K9" s="7">
        <f>$J9/$J$12</f>
        <v>0.66666666666666663</v>
      </c>
      <c r="L9" s="7">
        <f>$K9*$C$3</f>
        <v>0.19999999999999998</v>
      </c>
      <c r="M9" s="21"/>
      <c r="N9" s="5">
        <v>1</v>
      </c>
      <c r="O9" s="6">
        <v>6</v>
      </c>
      <c r="P9" s="7">
        <f>$O9/$O$11</f>
        <v>0.8571428571428571</v>
      </c>
      <c r="Q9" s="7">
        <f>$P9*$C$4</f>
        <v>0.3</v>
      </c>
    </row>
    <row r="10" spans="2:17" x14ac:dyDescent="0.2">
      <c r="B10" s="20"/>
      <c r="C10" s="21"/>
      <c r="D10" s="5">
        <v>1.5</v>
      </c>
      <c r="E10" s="6">
        <v>1</v>
      </c>
      <c r="F10" s="7">
        <f t="shared" ref="F10:F11" si="0">$E10/$E$12</f>
        <v>0.14285714285714285</v>
      </c>
      <c r="G10" s="7">
        <f>$F10*$C$2</f>
        <v>4.9999999999999996E-2</v>
      </c>
      <c r="H10" s="21"/>
      <c r="I10" s="5">
        <v>1.5</v>
      </c>
      <c r="J10" s="6">
        <v>1</v>
      </c>
      <c r="K10" s="7">
        <f t="shared" ref="K10:K11" si="1">$J10/$J$12</f>
        <v>0.16666666666666666</v>
      </c>
      <c r="L10" s="7">
        <f>$K10*$C$3</f>
        <v>4.9999999999999996E-2</v>
      </c>
      <c r="M10" s="21"/>
      <c r="N10" s="5">
        <v>1.5</v>
      </c>
      <c r="O10" s="6">
        <v>1</v>
      </c>
      <c r="P10" s="7">
        <f>$O10/$O$11</f>
        <v>0.14285714285714285</v>
      </c>
      <c r="Q10" s="7">
        <f>$P10*$C$4</f>
        <v>4.9999999999999996E-2</v>
      </c>
    </row>
    <row r="11" spans="2:17" ht="17" thickBot="1" x14ac:dyDescent="0.25">
      <c r="B11" s="20"/>
      <c r="C11" s="21"/>
      <c r="D11" s="5">
        <v>2.5</v>
      </c>
      <c r="E11" s="6">
        <v>1</v>
      </c>
      <c r="F11" s="7">
        <f t="shared" si="0"/>
        <v>0.14285714285714285</v>
      </c>
      <c r="G11" s="7">
        <f>$F11*$C$2</f>
        <v>4.9999999999999996E-2</v>
      </c>
      <c r="H11" s="21"/>
      <c r="I11" s="5">
        <v>2.5</v>
      </c>
      <c r="J11" s="6">
        <v>1</v>
      </c>
      <c r="K11" s="7">
        <f t="shared" si="1"/>
        <v>0.16666666666666666</v>
      </c>
      <c r="L11" s="7">
        <f>$K11*$C$3</f>
        <v>4.9999999999999996E-2</v>
      </c>
      <c r="M11" s="21"/>
      <c r="N11" s="8" t="s">
        <v>21</v>
      </c>
      <c r="O11" s="9">
        <v>7</v>
      </c>
      <c r="P11" s="10"/>
      <c r="Q11" s="10"/>
    </row>
    <row r="12" spans="2:17" ht="17" thickBot="1" x14ac:dyDescent="0.25">
      <c r="B12" s="20"/>
      <c r="C12" s="21"/>
      <c r="D12" s="8" t="s">
        <v>21</v>
      </c>
      <c r="E12" s="9">
        <v>7</v>
      </c>
      <c r="F12" s="10"/>
      <c r="G12" s="10"/>
      <c r="H12" s="21"/>
      <c r="I12" s="8" t="s">
        <v>21</v>
      </c>
      <c r="J12" s="9">
        <v>6</v>
      </c>
      <c r="K12" s="10"/>
      <c r="L12" s="10"/>
      <c r="M12" s="21"/>
      <c r="N12" s="21"/>
      <c r="O12" s="21"/>
      <c r="P12" s="21"/>
      <c r="Q12" s="7"/>
    </row>
    <row r="13" spans="2:17" x14ac:dyDescent="0.2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7"/>
    </row>
    <row r="14" spans="2:17" ht="17" thickBot="1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7"/>
    </row>
    <row r="15" spans="2:17" x14ac:dyDescent="0.2">
      <c r="B15" s="20"/>
      <c r="C15" s="21"/>
      <c r="D15" s="34" t="s">
        <v>9</v>
      </c>
      <c r="E15" s="35" t="s">
        <v>10</v>
      </c>
      <c r="F15" s="36"/>
      <c r="G15" s="36"/>
      <c r="H15" s="21"/>
      <c r="I15" s="2" t="s">
        <v>9</v>
      </c>
      <c r="J15" s="3" t="s">
        <v>12</v>
      </c>
      <c r="K15" s="4"/>
      <c r="L15" s="4"/>
      <c r="M15" s="21"/>
      <c r="N15" s="2" t="s">
        <v>9</v>
      </c>
      <c r="O15" s="3" t="s">
        <v>11</v>
      </c>
      <c r="P15" s="4"/>
      <c r="Q15" s="4"/>
    </row>
    <row r="16" spans="2:17" x14ac:dyDescent="0.2">
      <c r="B16" s="20"/>
      <c r="C16" s="21"/>
      <c r="D16" s="37"/>
      <c r="E16" s="38"/>
      <c r="F16" s="39"/>
      <c r="G16" s="39"/>
      <c r="H16" s="21"/>
      <c r="I16" s="5"/>
      <c r="J16" s="6"/>
      <c r="K16" s="7"/>
      <c r="L16" s="7"/>
      <c r="M16" s="21"/>
      <c r="N16" s="5"/>
      <c r="O16" s="6"/>
      <c r="P16" s="7"/>
      <c r="Q16" s="7"/>
    </row>
    <row r="17" spans="2:17" x14ac:dyDescent="0.2">
      <c r="B17" s="20"/>
      <c r="C17" s="21"/>
      <c r="D17" s="37" t="s">
        <v>20</v>
      </c>
      <c r="E17" s="38" t="s">
        <v>23</v>
      </c>
      <c r="F17" s="7" t="s">
        <v>22</v>
      </c>
      <c r="G17" s="7" t="s">
        <v>29</v>
      </c>
      <c r="H17" s="21"/>
      <c r="I17" s="5" t="s">
        <v>20</v>
      </c>
      <c r="J17" s="6" t="s">
        <v>23</v>
      </c>
      <c r="K17" s="7" t="s">
        <v>22</v>
      </c>
      <c r="L17" s="7" t="s">
        <v>29</v>
      </c>
      <c r="M17" s="21"/>
      <c r="N17" s="5" t="s">
        <v>20</v>
      </c>
      <c r="O17" s="6" t="s">
        <v>23</v>
      </c>
      <c r="P17" s="7" t="s">
        <v>22</v>
      </c>
      <c r="Q17" s="7" t="s">
        <v>29</v>
      </c>
    </row>
    <row r="18" spans="2:17" x14ac:dyDescent="0.2">
      <c r="B18" s="20"/>
      <c r="C18" s="21"/>
      <c r="D18" s="37">
        <v>0</v>
      </c>
      <c r="E18" s="38">
        <v>1</v>
      </c>
      <c r="F18" s="7">
        <f>$E18/$E$22</f>
        <v>0.14285714285714285</v>
      </c>
      <c r="G18" s="7">
        <f>$F18*$C$2</f>
        <v>4.9999999999999996E-2</v>
      </c>
      <c r="H18" s="21"/>
      <c r="I18" s="5">
        <v>1</v>
      </c>
      <c r="J18" s="6">
        <v>4</v>
      </c>
      <c r="K18" s="7">
        <f>$J18/$J$20</f>
        <v>0.66666666666666663</v>
      </c>
      <c r="L18" s="7">
        <f>$K18*$C$3</f>
        <v>0.19999999999999998</v>
      </c>
      <c r="M18" s="21"/>
      <c r="N18" s="5">
        <v>0</v>
      </c>
      <c r="O18" s="6">
        <v>2</v>
      </c>
      <c r="P18" s="7">
        <f>$O18/$O$22</f>
        <v>0.2857142857142857</v>
      </c>
      <c r="Q18" s="7">
        <f>$P18*$C$4</f>
        <v>9.9999999999999992E-2</v>
      </c>
    </row>
    <row r="19" spans="2:17" x14ac:dyDescent="0.2">
      <c r="B19" s="5" t="s">
        <v>5</v>
      </c>
      <c r="C19" s="21"/>
      <c r="D19" s="37">
        <v>1</v>
      </c>
      <c r="E19" s="38">
        <v>3</v>
      </c>
      <c r="F19" s="7">
        <f t="shared" ref="F19:F21" si="2">$E19/$E$22</f>
        <v>0.42857142857142855</v>
      </c>
      <c r="G19" s="7">
        <f>$F19*$C$2</f>
        <v>0.15</v>
      </c>
      <c r="H19" s="21"/>
      <c r="I19" s="5">
        <v>2</v>
      </c>
      <c r="J19" s="6">
        <v>2</v>
      </c>
      <c r="K19" s="7">
        <f>$J19/$J$20</f>
        <v>0.33333333333333331</v>
      </c>
      <c r="L19" s="7">
        <f>$K19*$C$3</f>
        <v>9.9999999999999992E-2</v>
      </c>
      <c r="M19" s="21"/>
      <c r="N19" s="5">
        <v>1</v>
      </c>
      <c r="O19" s="6">
        <v>2</v>
      </c>
      <c r="P19" s="7">
        <f t="shared" ref="P19:P21" si="3">$O19/$O$22</f>
        <v>0.2857142857142857</v>
      </c>
      <c r="Q19" s="7">
        <f>$P19*$C$4</f>
        <v>9.9999999999999992E-2</v>
      </c>
    </row>
    <row r="20" spans="2:17" x14ac:dyDescent="0.2">
      <c r="B20" s="20"/>
      <c r="C20" s="21"/>
      <c r="D20" s="37">
        <v>1.5</v>
      </c>
      <c r="E20" s="38">
        <v>1</v>
      </c>
      <c r="F20" s="7">
        <f t="shared" si="2"/>
        <v>0.14285714285714285</v>
      </c>
      <c r="G20" s="7">
        <f>$F20*$C$2</f>
        <v>4.9999999999999996E-2</v>
      </c>
      <c r="H20" s="21"/>
      <c r="I20" s="5" t="s">
        <v>21</v>
      </c>
      <c r="J20" s="6">
        <v>6</v>
      </c>
      <c r="K20" s="7"/>
      <c r="L20" s="7"/>
      <c r="M20" s="21"/>
      <c r="N20" s="5">
        <v>1.5</v>
      </c>
      <c r="O20" s="6">
        <v>1</v>
      </c>
      <c r="P20" s="7">
        <f t="shared" si="3"/>
        <v>0.14285714285714285</v>
      </c>
      <c r="Q20" s="7">
        <f>$P20*$C$4</f>
        <v>4.9999999999999996E-2</v>
      </c>
    </row>
    <row r="21" spans="2:17" ht="17" thickBot="1" x14ac:dyDescent="0.25">
      <c r="B21" s="20"/>
      <c r="C21" s="21"/>
      <c r="D21" s="37">
        <v>2</v>
      </c>
      <c r="E21" s="38">
        <v>2</v>
      </c>
      <c r="F21" s="7">
        <f t="shared" si="2"/>
        <v>0.2857142857142857</v>
      </c>
      <c r="G21" s="7">
        <f>$F21*$C$2</f>
        <v>9.9999999999999992E-2</v>
      </c>
      <c r="H21" s="21"/>
      <c r="I21" s="8"/>
      <c r="J21" s="9"/>
      <c r="K21" s="10"/>
      <c r="L21" s="10"/>
      <c r="M21" s="21"/>
      <c r="N21" s="5">
        <v>2</v>
      </c>
      <c r="O21" s="6">
        <v>2</v>
      </c>
      <c r="P21" s="7">
        <f t="shared" si="3"/>
        <v>0.2857142857142857</v>
      </c>
      <c r="Q21" s="7">
        <f>$P21*$C$4</f>
        <v>9.9999999999999992E-2</v>
      </c>
    </row>
    <row r="22" spans="2:17" ht="17" thickBot="1" x14ac:dyDescent="0.25">
      <c r="B22" s="20"/>
      <c r="C22" s="21"/>
      <c r="D22" s="40" t="s">
        <v>21</v>
      </c>
      <c r="E22" s="41">
        <v>7</v>
      </c>
      <c r="F22" s="42"/>
      <c r="G22" s="42"/>
      <c r="H22" s="21"/>
      <c r="I22" s="21"/>
      <c r="J22" s="21"/>
      <c r="K22" s="21"/>
      <c r="L22" s="21"/>
      <c r="M22" s="21"/>
      <c r="N22" s="8" t="s">
        <v>21</v>
      </c>
      <c r="O22" s="9">
        <v>7</v>
      </c>
      <c r="P22" s="10"/>
      <c r="Q22" s="10"/>
    </row>
    <row r="23" spans="2:17" ht="16" customHeight="1" x14ac:dyDescent="0.2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7"/>
    </row>
    <row r="24" spans="2:17" ht="17" thickBot="1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7"/>
    </row>
    <row r="25" spans="2:17" ht="17" thickBot="1" x14ac:dyDescent="0.25">
      <c r="B25" s="20"/>
      <c r="C25" s="21"/>
      <c r="D25" s="2" t="s">
        <v>9</v>
      </c>
      <c r="E25" s="3" t="s">
        <v>10</v>
      </c>
      <c r="F25" s="4"/>
      <c r="G25" s="4"/>
      <c r="H25" s="21"/>
      <c r="I25" s="21"/>
      <c r="J25" s="21"/>
      <c r="K25" s="21"/>
      <c r="L25" s="21"/>
      <c r="M25" s="21"/>
      <c r="N25" s="21"/>
      <c r="O25" s="21"/>
      <c r="P25" s="21"/>
      <c r="Q25" s="7"/>
    </row>
    <row r="26" spans="2:17" x14ac:dyDescent="0.2">
      <c r="B26" s="20"/>
      <c r="C26" s="21"/>
      <c r="D26" s="5"/>
      <c r="E26" s="6"/>
      <c r="F26" s="7"/>
      <c r="G26" s="7"/>
      <c r="H26" s="21"/>
      <c r="I26" s="25" t="s">
        <v>9</v>
      </c>
      <c r="J26" s="26" t="s">
        <v>12</v>
      </c>
      <c r="K26" s="27"/>
      <c r="L26" s="27"/>
      <c r="M26" s="21"/>
      <c r="N26" s="2" t="s">
        <v>9</v>
      </c>
      <c r="O26" s="3" t="s">
        <v>11</v>
      </c>
      <c r="P26" s="4"/>
      <c r="Q26" s="4"/>
    </row>
    <row r="27" spans="2:17" x14ac:dyDescent="0.2">
      <c r="B27" s="20"/>
      <c r="C27" s="21"/>
      <c r="D27" s="5" t="s">
        <v>20</v>
      </c>
      <c r="E27" s="6" t="s">
        <v>24</v>
      </c>
      <c r="F27" s="7" t="s">
        <v>22</v>
      </c>
      <c r="G27" s="7" t="s">
        <v>29</v>
      </c>
      <c r="H27" s="21"/>
      <c r="I27" s="28"/>
      <c r="J27" s="29"/>
      <c r="K27" s="30"/>
      <c r="L27" s="30"/>
      <c r="M27" s="21"/>
      <c r="N27" s="5"/>
      <c r="O27" s="6"/>
      <c r="P27" s="7"/>
      <c r="Q27" s="7"/>
    </row>
    <row r="28" spans="2:17" x14ac:dyDescent="0.2">
      <c r="B28" s="20"/>
      <c r="C28" s="21"/>
      <c r="D28" s="5">
        <v>2</v>
      </c>
      <c r="E28" s="6">
        <v>1</v>
      </c>
      <c r="F28" s="7">
        <f>$E28/$E$32</f>
        <v>0.14285714285714285</v>
      </c>
      <c r="G28" s="7">
        <f>$F28*$C$2</f>
        <v>4.9999999999999996E-2</v>
      </c>
      <c r="H28" s="21"/>
      <c r="I28" s="28" t="s">
        <v>20</v>
      </c>
      <c r="J28" s="29" t="s">
        <v>24</v>
      </c>
      <c r="K28" s="7" t="s">
        <v>22</v>
      </c>
      <c r="L28" s="13" t="s">
        <v>29</v>
      </c>
      <c r="M28" s="21"/>
      <c r="N28" s="5" t="s">
        <v>20</v>
      </c>
      <c r="O28" s="6" t="s">
        <v>24</v>
      </c>
      <c r="P28" s="7" t="s">
        <v>22</v>
      </c>
      <c r="Q28" s="7" t="s">
        <v>29</v>
      </c>
    </row>
    <row r="29" spans="2:17" x14ac:dyDescent="0.2">
      <c r="B29" s="5" t="s">
        <v>7</v>
      </c>
      <c r="C29" s="21"/>
      <c r="D29" s="5">
        <v>3</v>
      </c>
      <c r="E29" s="6">
        <v>3</v>
      </c>
      <c r="F29" s="7">
        <f>$E29/$E$32</f>
        <v>0.42857142857142855</v>
      </c>
      <c r="G29" s="7">
        <f>$F29*$C$2</f>
        <v>0.15</v>
      </c>
      <c r="H29" s="21"/>
      <c r="I29" s="28">
        <v>3</v>
      </c>
      <c r="J29" s="29">
        <v>5</v>
      </c>
      <c r="K29" s="7">
        <f>$J29/$J$31</f>
        <v>0.83333333333333337</v>
      </c>
      <c r="L29" s="7">
        <f>$K29*$C$3</f>
        <v>0.25</v>
      </c>
      <c r="M29" s="21"/>
      <c r="N29" s="5">
        <v>2</v>
      </c>
      <c r="O29" s="6">
        <v>1</v>
      </c>
      <c r="P29" s="7">
        <f>$O29/$O$32</f>
        <v>0.14285714285714285</v>
      </c>
      <c r="Q29" s="7">
        <f>$P29*$C$4</f>
        <v>4.9999999999999996E-2</v>
      </c>
    </row>
    <row r="30" spans="2:17" x14ac:dyDescent="0.2">
      <c r="B30" s="20"/>
      <c r="C30" s="21"/>
      <c r="D30" s="5">
        <v>4</v>
      </c>
      <c r="E30" s="6">
        <v>2</v>
      </c>
      <c r="F30" s="7">
        <f>$E30/$E$32</f>
        <v>0.2857142857142857</v>
      </c>
      <c r="G30" s="7">
        <f>$F30*$C$2</f>
        <v>9.9999999999999992E-2</v>
      </c>
      <c r="H30" s="21"/>
      <c r="I30" s="28">
        <v>5</v>
      </c>
      <c r="J30" s="29">
        <v>1</v>
      </c>
      <c r="K30" s="7">
        <f>$J30/$J$31</f>
        <v>0.16666666666666666</v>
      </c>
      <c r="L30" s="7">
        <f>$K30*$C$3</f>
        <v>4.9999999999999996E-2</v>
      </c>
      <c r="M30" s="21"/>
      <c r="N30" s="5">
        <v>3</v>
      </c>
      <c r="O30" s="6">
        <v>5</v>
      </c>
      <c r="P30" s="7">
        <f t="shared" ref="P30:P31" si="4">$O30/$O$32</f>
        <v>0.7142857142857143</v>
      </c>
      <c r="Q30" s="7">
        <f>$P30*$C$4</f>
        <v>0.25</v>
      </c>
    </row>
    <row r="31" spans="2:17" ht="17" thickBot="1" x14ac:dyDescent="0.25">
      <c r="B31" s="20"/>
      <c r="C31" s="21"/>
      <c r="D31" s="5">
        <v>5</v>
      </c>
      <c r="E31" s="6">
        <v>1</v>
      </c>
      <c r="F31" s="7">
        <f>$E31/$E$32</f>
        <v>0.14285714285714285</v>
      </c>
      <c r="G31" s="7">
        <f>$F31*$C$2</f>
        <v>4.9999999999999996E-2</v>
      </c>
      <c r="H31" s="21"/>
      <c r="I31" s="31" t="s">
        <v>21</v>
      </c>
      <c r="J31" s="32">
        <v>6</v>
      </c>
      <c r="K31" s="33"/>
      <c r="L31" s="33"/>
      <c r="M31" s="21"/>
      <c r="N31" s="5">
        <v>4</v>
      </c>
      <c r="O31" s="6">
        <v>1</v>
      </c>
      <c r="P31" s="7">
        <f t="shared" si="4"/>
        <v>0.14285714285714285</v>
      </c>
      <c r="Q31" s="7">
        <f>$P31*$C$4</f>
        <v>4.9999999999999996E-2</v>
      </c>
    </row>
    <row r="32" spans="2:17" ht="17" thickBot="1" x14ac:dyDescent="0.25">
      <c r="B32" s="20"/>
      <c r="C32" s="21"/>
      <c r="D32" s="8" t="s">
        <v>21</v>
      </c>
      <c r="E32" s="9">
        <v>7</v>
      </c>
      <c r="F32" s="10"/>
      <c r="G32" s="10"/>
      <c r="H32" s="21"/>
      <c r="I32" s="21"/>
      <c r="J32" s="21"/>
      <c r="K32" s="21"/>
      <c r="L32" s="21"/>
      <c r="M32" s="21"/>
      <c r="N32" s="8" t="s">
        <v>21</v>
      </c>
      <c r="O32" s="9">
        <v>7</v>
      </c>
      <c r="P32" s="10"/>
      <c r="Q32" s="10"/>
    </row>
    <row r="33" spans="2:17" x14ac:dyDescent="0.2"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7"/>
    </row>
    <row r="34" spans="2:17" ht="17" thickBot="1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7"/>
    </row>
    <row r="35" spans="2:17" x14ac:dyDescent="0.2">
      <c r="B35" s="20"/>
      <c r="C35" s="21"/>
      <c r="D35" s="2" t="s">
        <v>9</v>
      </c>
      <c r="E35" s="3" t="s">
        <v>10</v>
      </c>
      <c r="F35" s="4"/>
      <c r="G35" s="4"/>
      <c r="H35" s="21"/>
      <c r="I35" s="2" t="s">
        <v>9</v>
      </c>
      <c r="J35" s="3" t="s">
        <v>12</v>
      </c>
      <c r="K35" s="4"/>
      <c r="L35" s="4"/>
      <c r="M35" s="21"/>
      <c r="N35" s="2" t="s">
        <v>9</v>
      </c>
      <c r="O35" s="3" t="s">
        <v>11</v>
      </c>
      <c r="P35" s="4"/>
      <c r="Q35" s="4"/>
    </row>
    <row r="36" spans="2:17" x14ac:dyDescent="0.2">
      <c r="B36" s="20"/>
      <c r="C36" s="21"/>
      <c r="D36" s="5"/>
      <c r="E36" s="6"/>
      <c r="F36" s="7"/>
      <c r="G36" s="7"/>
      <c r="H36" s="21"/>
      <c r="I36" s="5"/>
      <c r="J36" s="6"/>
      <c r="K36" s="7"/>
      <c r="L36" s="7"/>
      <c r="M36" s="21"/>
      <c r="N36" s="5"/>
      <c r="O36" s="6"/>
      <c r="P36" s="7"/>
      <c r="Q36" s="7"/>
    </row>
    <row r="37" spans="2:17" x14ac:dyDescent="0.2">
      <c r="B37" s="20"/>
      <c r="C37" s="21"/>
      <c r="D37" s="5" t="s">
        <v>20</v>
      </c>
      <c r="E37" s="6" t="s">
        <v>25</v>
      </c>
      <c r="F37" s="7" t="s">
        <v>22</v>
      </c>
      <c r="G37" s="7" t="s">
        <v>29</v>
      </c>
      <c r="H37" s="21"/>
      <c r="I37" s="5" t="s">
        <v>20</v>
      </c>
      <c r="J37" s="6" t="s">
        <v>25</v>
      </c>
      <c r="K37" s="13" t="s">
        <v>22</v>
      </c>
      <c r="L37" s="13" t="s">
        <v>29</v>
      </c>
      <c r="M37" s="21"/>
      <c r="N37" s="5" t="s">
        <v>20</v>
      </c>
      <c r="O37" s="6" t="s">
        <v>25</v>
      </c>
      <c r="P37" s="13" t="s">
        <v>22</v>
      </c>
      <c r="Q37" s="7" t="s">
        <v>29</v>
      </c>
    </row>
    <row r="38" spans="2:17" x14ac:dyDescent="0.2">
      <c r="B38" s="20"/>
      <c r="C38" s="21"/>
      <c r="D38" s="5">
        <v>5</v>
      </c>
      <c r="E38" s="6">
        <v>1</v>
      </c>
      <c r="F38" s="7">
        <f>$E38/$E$43</f>
        <v>0.14285714285714285</v>
      </c>
      <c r="G38" s="7">
        <f>$F38*$C$2</f>
        <v>4.9999999999999996E-2</v>
      </c>
      <c r="H38" s="21"/>
      <c r="I38" s="5">
        <v>6</v>
      </c>
      <c r="J38" s="6">
        <v>4</v>
      </c>
      <c r="K38" s="7">
        <f>$J38/$J$41</f>
        <v>0.66666666666666663</v>
      </c>
      <c r="L38" s="7">
        <f>$K38*$C$3</f>
        <v>0.19999999999999998</v>
      </c>
      <c r="M38" s="21"/>
      <c r="N38" s="5">
        <v>5</v>
      </c>
      <c r="O38" s="6">
        <v>1</v>
      </c>
      <c r="P38" s="7">
        <f>$O38/$O$41</f>
        <v>0.14285714285714285</v>
      </c>
      <c r="Q38" s="7">
        <f>$P38*$C$4</f>
        <v>4.9999999999999996E-2</v>
      </c>
    </row>
    <row r="39" spans="2:17" x14ac:dyDescent="0.2">
      <c r="B39" s="5" t="s">
        <v>6</v>
      </c>
      <c r="C39" s="6"/>
      <c r="D39" s="5">
        <v>6</v>
      </c>
      <c r="E39" s="6">
        <v>2</v>
      </c>
      <c r="F39" s="7">
        <f t="shared" ref="F39:F42" si="5">$E39/$E$43</f>
        <v>0.2857142857142857</v>
      </c>
      <c r="G39" s="7">
        <f>$F39*$C$2</f>
        <v>9.9999999999999992E-2</v>
      </c>
      <c r="H39" s="21"/>
      <c r="I39" s="5">
        <v>7</v>
      </c>
      <c r="J39" s="6">
        <v>1</v>
      </c>
      <c r="K39" s="7">
        <f t="shared" ref="K39:K40" si="6">$J39/$J$41</f>
        <v>0.16666666666666666</v>
      </c>
      <c r="L39" s="7">
        <f>$K39*$C$3</f>
        <v>4.9999999999999996E-2</v>
      </c>
      <c r="M39" s="21"/>
      <c r="N39" s="5">
        <v>6</v>
      </c>
      <c r="O39" s="6">
        <v>4</v>
      </c>
      <c r="P39" s="7">
        <f t="shared" ref="P39:P40" si="7">$O39/$O$41</f>
        <v>0.5714285714285714</v>
      </c>
      <c r="Q39" s="7">
        <f>$P39*$C$4</f>
        <v>0.19999999999999998</v>
      </c>
    </row>
    <row r="40" spans="2:17" x14ac:dyDescent="0.2">
      <c r="B40" s="20"/>
      <c r="C40" s="21"/>
      <c r="D40" s="5">
        <v>7</v>
      </c>
      <c r="E40" s="6">
        <v>2</v>
      </c>
      <c r="F40" s="7">
        <f t="shared" si="5"/>
        <v>0.2857142857142857</v>
      </c>
      <c r="G40" s="7">
        <f>$F40*$C$2</f>
        <v>9.9999999999999992E-2</v>
      </c>
      <c r="H40" s="21"/>
      <c r="I40" s="5">
        <v>10</v>
      </c>
      <c r="J40" s="6">
        <v>1</v>
      </c>
      <c r="K40" s="7">
        <f t="shared" si="6"/>
        <v>0.16666666666666666</v>
      </c>
      <c r="L40" s="7">
        <f>$K40*$C$3</f>
        <v>4.9999999999999996E-2</v>
      </c>
      <c r="M40" s="21"/>
      <c r="N40" s="5">
        <v>7</v>
      </c>
      <c r="O40" s="6">
        <v>2</v>
      </c>
      <c r="P40" s="7">
        <f t="shared" si="7"/>
        <v>0.2857142857142857</v>
      </c>
      <c r="Q40" s="7">
        <f>$P40*$C$4</f>
        <v>9.9999999999999992E-2</v>
      </c>
    </row>
    <row r="41" spans="2:17" ht="17" thickBot="1" x14ac:dyDescent="0.25">
      <c r="B41" s="20"/>
      <c r="C41" s="21"/>
      <c r="D41" s="5">
        <v>8</v>
      </c>
      <c r="E41" s="6">
        <v>1</v>
      </c>
      <c r="F41" s="7">
        <f t="shared" si="5"/>
        <v>0.14285714285714285</v>
      </c>
      <c r="G41" s="7">
        <f>$F41*$C$2</f>
        <v>4.9999999999999996E-2</v>
      </c>
      <c r="H41" s="21"/>
      <c r="I41" s="8" t="s">
        <v>21</v>
      </c>
      <c r="J41" s="9">
        <v>6</v>
      </c>
      <c r="K41" s="10"/>
      <c r="L41" s="10"/>
      <c r="M41" s="21"/>
      <c r="N41" s="8" t="s">
        <v>21</v>
      </c>
      <c r="O41" s="9">
        <v>7</v>
      </c>
      <c r="P41" s="10"/>
      <c r="Q41" s="10"/>
    </row>
    <row r="42" spans="2:17" x14ac:dyDescent="0.2">
      <c r="B42" s="20"/>
      <c r="C42" s="21"/>
      <c r="D42" s="5">
        <v>9</v>
      </c>
      <c r="E42" s="6">
        <v>1</v>
      </c>
      <c r="F42" s="7">
        <f t="shared" si="5"/>
        <v>0.14285714285714285</v>
      </c>
      <c r="G42" s="7">
        <f>$F42*$C$2</f>
        <v>4.9999999999999996E-2</v>
      </c>
      <c r="H42" s="21"/>
      <c r="I42" s="21"/>
      <c r="J42" s="21"/>
      <c r="K42" s="21"/>
      <c r="L42" s="21"/>
      <c r="M42" s="21"/>
      <c r="N42" s="21"/>
      <c r="O42" s="21"/>
      <c r="P42" s="21"/>
      <c r="Q42" s="7"/>
    </row>
    <row r="43" spans="2:17" ht="17" thickBot="1" x14ac:dyDescent="0.25">
      <c r="B43" s="20"/>
      <c r="C43" s="21"/>
      <c r="D43" s="8" t="s">
        <v>21</v>
      </c>
      <c r="E43" s="9">
        <v>7</v>
      </c>
      <c r="F43" s="10"/>
      <c r="G43" s="10"/>
      <c r="H43" s="21"/>
      <c r="I43" s="21"/>
      <c r="J43" s="21"/>
      <c r="K43" s="21"/>
      <c r="L43" s="21"/>
      <c r="M43" s="21"/>
      <c r="N43" s="21"/>
      <c r="O43" s="21"/>
      <c r="P43" s="21"/>
      <c r="Q43" s="7"/>
    </row>
    <row r="44" spans="2:17" ht="17" thickBot="1" x14ac:dyDescent="0.25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opLeftCell="H1" workbookViewId="0">
      <selection activeCell="Y2" sqref="Y2"/>
    </sheetView>
  </sheetViews>
  <sheetFormatPr baseColWidth="10" defaultRowHeight="16" x14ac:dyDescent="0.2"/>
  <cols>
    <col min="1" max="1" width="13.33203125" style="1" bestFit="1" customWidth="1"/>
    <col min="2" max="2" width="14.83203125" style="1" bestFit="1" customWidth="1"/>
    <col min="3" max="3" width="15.1640625" style="1" bestFit="1" customWidth="1"/>
    <col min="4" max="4" width="14.33203125" style="1" bestFit="1" customWidth="1"/>
    <col min="5" max="5" width="15" style="1" bestFit="1" customWidth="1"/>
    <col min="6" max="6" width="14.5" style="1" bestFit="1" customWidth="1"/>
    <col min="7" max="7" width="13.33203125" style="1" bestFit="1" customWidth="1"/>
    <col min="8" max="8" width="16" style="1" bestFit="1" customWidth="1"/>
    <col min="9" max="9" width="16.6640625" style="1" bestFit="1" customWidth="1"/>
    <col min="10" max="10" width="20.33203125" style="1" bestFit="1" customWidth="1"/>
    <col min="11" max="14" width="20.33203125" style="1" customWidth="1"/>
    <col min="15" max="15" width="9.83203125" style="1" bestFit="1" customWidth="1"/>
    <col min="16" max="16" width="8.33203125" style="1" bestFit="1" customWidth="1"/>
    <col min="17" max="17" width="14.83203125" style="1" bestFit="1" customWidth="1"/>
    <col min="18" max="18" width="15.1640625" style="1" bestFit="1" customWidth="1"/>
    <col min="19" max="19" width="14.33203125" style="1" bestFit="1" customWidth="1"/>
    <col min="20" max="20" width="15" style="1" bestFit="1" customWidth="1"/>
    <col min="21" max="21" width="14.5" style="1" bestFit="1" customWidth="1"/>
    <col min="22" max="22" width="13.33203125" style="1" bestFit="1" customWidth="1"/>
    <col min="23" max="23" width="16" style="1" bestFit="1" customWidth="1"/>
    <col min="24" max="24" width="16.6640625" style="1" bestFit="1" customWidth="1"/>
    <col min="25" max="25" width="15.33203125" style="1" bestFit="1" customWidth="1"/>
    <col min="26" max="16384" width="10.83203125" style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2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1" t="s">
        <v>6</v>
      </c>
      <c r="W1" s="3" t="s">
        <v>7</v>
      </c>
      <c r="X1" s="3" t="s">
        <v>8</v>
      </c>
      <c r="Y1" s="4" t="s">
        <v>9</v>
      </c>
    </row>
    <row r="2" spans="1:25" x14ac:dyDescent="0.2">
      <c r="A2" s="1">
        <v>1</v>
      </c>
      <c r="B2" s="1">
        <v>4.9176000000000002</v>
      </c>
      <c r="C2" s="1">
        <v>1</v>
      </c>
      <c r="D2" s="1">
        <v>3.472</v>
      </c>
      <c r="E2" s="1">
        <v>0.998</v>
      </c>
      <c r="F2" s="1">
        <v>1</v>
      </c>
      <c r="G2" s="1">
        <v>7</v>
      </c>
      <c r="H2" s="1">
        <v>4</v>
      </c>
      <c r="I2" s="1">
        <v>42</v>
      </c>
      <c r="J2" s="1" t="s">
        <v>10</v>
      </c>
      <c r="P2" s="5">
        <v>1</v>
      </c>
      <c r="Q2" s="6">
        <v>4.9176000000000002</v>
      </c>
      <c r="R2" s="6">
        <v>1</v>
      </c>
      <c r="S2" s="6">
        <v>3.472</v>
      </c>
      <c r="T2" s="6">
        <v>0.998</v>
      </c>
      <c r="U2" s="6">
        <v>1</v>
      </c>
      <c r="V2" s="6">
        <v>7</v>
      </c>
      <c r="W2" s="6">
        <v>4</v>
      </c>
      <c r="X2" s="6">
        <v>42</v>
      </c>
      <c r="Y2" s="7" t="s">
        <v>10</v>
      </c>
    </row>
    <row r="3" spans="1:25" x14ac:dyDescent="0.2">
      <c r="A3" s="1">
        <v>4</v>
      </c>
      <c r="B3" s="1">
        <v>4.5572999999999997</v>
      </c>
      <c r="C3" s="1">
        <v>1</v>
      </c>
      <c r="D3" s="1">
        <v>4.05</v>
      </c>
      <c r="E3" s="1">
        <v>1.232</v>
      </c>
      <c r="F3" s="1">
        <v>1</v>
      </c>
      <c r="G3" s="1">
        <v>6</v>
      </c>
      <c r="H3" s="1">
        <v>3</v>
      </c>
      <c r="I3" s="1">
        <v>54</v>
      </c>
      <c r="J3" s="1" t="s">
        <v>10</v>
      </c>
      <c r="P3" s="5">
        <v>4</v>
      </c>
      <c r="Q3" s="6">
        <v>4.5572999999999997</v>
      </c>
      <c r="R3" s="6">
        <v>1</v>
      </c>
      <c r="S3" s="6">
        <v>4.05</v>
      </c>
      <c r="T3" s="6">
        <v>1.232</v>
      </c>
      <c r="U3" s="6">
        <v>1</v>
      </c>
      <c r="V3" s="6">
        <v>6</v>
      </c>
      <c r="W3" s="6">
        <v>3</v>
      </c>
      <c r="X3" s="6">
        <v>54</v>
      </c>
      <c r="Y3" s="7" t="s">
        <v>10</v>
      </c>
    </row>
    <row r="4" spans="1:25" x14ac:dyDescent="0.2">
      <c r="A4" s="1">
        <v>5</v>
      </c>
      <c r="B4" s="1">
        <v>5.0597000000000003</v>
      </c>
      <c r="C4" s="1">
        <v>1</v>
      </c>
      <c r="D4" s="1">
        <v>4.4550000000000001</v>
      </c>
      <c r="E4" s="1">
        <v>1.121</v>
      </c>
      <c r="F4" s="1">
        <v>1</v>
      </c>
      <c r="G4" s="1">
        <v>6</v>
      </c>
      <c r="H4" s="1">
        <v>3</v>
      </c>
      <c r="I4" s="1">
        <v>42</v>
      </c>
      <c r="J4" s="1" t="s">
        <v>10</v>
      </c>
      <c r="P4" s="5">
        <v>5</v>
      </c>
      <c r="Q4" s="6">
        <v>5.0597000000000003</v>
      </c>
      <c r="R4" s="6">
        <v>1</v>
      </c>
      <c r="S4" s="6">
        <v>4.4550000000000001</v>
      </c>
      <c r="T4" s="6">
        <v>1.121</v>
      </c>
      <c r="U4" s="6">
        <v>1</v>
      </c>
      <c r="V4" s="6">
        <v>6</v>
      </c>
      <c r="W4" s="6">
        <v>3</v>
      </c>
      <c r="X4" s="6">
        <v>42</v>
      </c>
      <c r="Y4" s="7" t="s">
        <v>10</v>
      </c>
    </row>
    <row r="5" spans="1:25" x14ac:dyDescent="0.2">
      <c r="A5" s="1">
        <v>10</v>
      </c>
      <c r="B5" s="1">
        <v>14.4598</v>
      </c>
      <c r="C5" s="1">
        <v>2.5</v>
      </c>
      <c r="D5" s="1">
        <v>12.8</v>
      </c>
      <c r="E5" s="1">
        <v>3</v>
      </c>
      <c r="F5" s="1">
        <v>2</v>
      </c>
      <c r="G5" s="1">
        <v>9</v>
      </c>
      <c r="H5" s="1">
        <v>5</v>
      </c>
      <c r="I5" s="1">
        <v>14</v>
      </c>
      <c r="J5" s="1" t="s">
        <v>10</v>
      </c>
      <c r="P5" s="5">
        <v>10</v>
      </c>
      <c r="Q5" s="6">
        <v>14.4598</v>
      </c>
      <c r="R5" s="6">
        <v>2.5</v>
      </c>
      <c r="S5" s="6">
        <v>12.8</v>
      </c>
      <c r="T5" s="6">
        <v>3</v>
      </c>
      <c r="U5" s="6">
        <v>2</v>
      </c>
      <c r="V5" s="6">
        <v>9</v>
      </c>
      <c r="W5" s="6">
        <v>5</v>
      </c>
      <c r="X5" s="6">
        <v>14</v>
      </c>
      <c r="Y5" s="7" t="s">
        <v>10</v>
      </c>
    </row>
    <row r="6" spans="1:25" x14ac:dyDescent="0.2">
      <c r="A6" s="1">
        <v>15</v>
      </c>
      <c r="B6" s="1">
        <v>5.05</v>
      </c>
      <c r="C6" s="1">
        <v>1</v>
      </c>
      <c r="D6" s="1">
        <v>5</v>
      </c>
      <c r="E6" s="1">
        <v>1.02</v>
      </c>
      <c r="F6" s="1">
        <v>0</v>
      </c>
      <c r="G6" s="1">
        <v>5</v>
      </c>
      <c r="H6" s="1">
        <v>2</v>
      </c>
      <c r="I6" s="1">
        <v>46</v>
      </c>
      <c r="J6" s="1" t="s">
        <v>10</v>
      </c>
      <c r="P6" s="5">
        <v>15</v>
      </c>
      <c r="Q6" s="6">
        <v>5.05</v>
      </c>
      <c r="R6" s="6">
        <v>1</v>
      </c>
      <c r="S6" s="6">
        <v>5</v>
      </c>
      <c r="T6" s="6">
        <v>1.02</v>
      </c>
      <c r="U6" s="6">
        <v>0</v>
      </c>
      <c r="V6" s="6">
        <v>5</v>
      </c>
      <c r="W6" s="6">
        <v>2</v>
      </c>
      <c r="X6" s="6">
        <v>46</v>
      </c>
      <c r="Y6" s="7" t="s">
        <v>10</v>
      </c>
    </row>
    <row r="7" spans="1:25" x14ac:dyDescent="0.2">
      <c r="A7" s="1">
        <v>17</v>
      </c>
      <c r="B7" s="1">
        <v>8.2463999999999995</v>
      </c>
      <c r="C7" s="1">
        <v>1.5</v>
      </c>
      <c r="D7" s="1">
        <v>5.15</v>
      </c>
      <c r="E7" s="1">
        <v>1.6639999999999999</v>
      </c>
      <c r="F7" s="1">
        <v>2</v>
      </c>
      <c r="G7" s="1">
        <v>8</v>
      </c>
      <c r="H7" s="1">
        <v>4</v>
      </c>
      <c r="I7" s="1">
        <v>50</v>
      </c>
      <c r="J7" s="1" t="s">
        <v>10</v>
      </c>
      <c r="P7" s="5">
        <v>17</v>
      </c>
      <c r="Q7" s="6">
        <v>8.2463999999999995</v>
      </c>
      <c r="R7" s="6">
        <v>1.5</v>
      </c>
      <c r="S7" s="6">
        <v>5.15</v>
      </c>
      <c r="T7" s="6">
        <v>1.6639999999999999</v>
      </c>
      <c r="U7" s="6">
        <v>2</v>
      </c>
      <c r="V7" s="6">
        <v>8</v>
      </c>
      <c r="W7" s="6">
        <v>4</v>
      </c>
      <c r="X7" s="6">
        <v>50</v>
      </c>
      <c r="Y7" s="7" t="s">
        <v>10</v>
      </c>
    </row>
    <row r="8" spans="1:25" ht="17" thickBot="1" x14ac:dyDescent="0.25">
      <c r="A8" s="1">
        <v>20</v>
      </c>
      <c r="B8" s="1">
        <v>9.0383999999999993</v>
      </c>
      <c r="C8" s="1">
        <v>1</v>
      </c>
      <c r="D8" s="1">
        <v>7.8</v>
      </c>
      <c r="E8" s="1">
        <v>1.5</v>
      </c>
      <c r="F8" s="1">
        <v>1.5</v>
      </c>
      <c r="G8" s="1">
        <v>7</v>
      </c>
      <c r="H8" s="1">
        <v>3</v>
      </c>
      <c r="I8" s="1">
        <v>23</v>
      </c>
      <c r="J8" s="1" t="s">
        <v>10</v>
      </c>
      <c r="L8" s="1" t="s">
        <v>16</v>
      </c>
      <c r="P8" s="8">
        <v>20</v>
      </c>
      <c r="Q8" s="9">
        <v>9.0383999999999993</v>
      </c>
      <c r="R8" s="9">
        <v>1</v>
      </c>
      <c r="S8" s="9">
        <v>7.8</v>
      </c>
      <c r="T8" s="9">
        <v>1.5</v>
      </c>
      <c r="U8" s="9">
        <v>1.5</v>
      </c>
      <c r="V8" s="9">
        <v>7</v>
      </c>
      <c r="W8" s="9">
        <v>3</v>
      </c>
      <c r="X8" s="9">
        <v>23</v>
      </c>
      <c r="Y8" s="10" t="s">
        <v>10</v>
      </c>
    </row>
    <row r="9" spans="1:25" x14ac:dyDescent="0.2">
      <c r="K9" s="1">
        <f>7</f>
        <v>7</v>
      </c>
      <c r="L9" s="1">
        <f>7/SUM(K9,K18,K28)</f>
        <v>0.35</v>
      </c>
      <c r="O9" s="1" t="s">
        <v>13</v>
      </c>
      <c r="Q9" s="1">
        <f xml:space="preserve"> AVERAGE(Q$2:Q$8)</f>
        <v>7.3327428571428568</v>
      </c>
      <c r="S9" s="1">
        <f t="shared" ref="S9:X9" si="0" xml:space="preserve"> AVERAGE(S$2:S$8)</f>
        <v>6.1038571428571426</v>
      </c>
      <c r="T9" s="1">
        <f t="shared" si="0"/>
        <v>1.5050000000000001</v>
      </c>
      <c r="X9" s="1">
        <f t="shared" si="0"/>
        <v>38.714285714285715</v>
      </c>
    </row>
    <row r="10" spans="1:25" x14ac:dyDescent="0.2">
      <c r="O10" s="1" t="s">
        <v>14</v>
      </c>
      <c r="Q10" s="1">
        <f>_xlfn.STDEV.S(Q$2:Q$8)</f>
        <v>3.6159972353682019</v>
      </c>
      <c r="S10" s="1">
        <f t="shared" ref="S10:X10" si="1">_xlfn.STDEV.S(S$2:S$8)</f>
        <v>3.2585094971255111</v>
      </c>
      <c r="T10" s="1">
        <f t="shared" si="1"/>
        <v>0.70410581591121668</v>
      </c>
      <c r="X10" s="1">
        <f t="shared" si="1"/>
        <v>14.682350921137543</v>
      </c>
    </row>
    <row r="11" spans="1:25" x14ac:dyDescent="0.2">
      <c r="O11" s="1" t="s">
        <v>15</v>
      </c>
    </row>
    <row r="13" spans="1:25" x14ac:dyDescent="0.2">
      <c r="A13" s="1">
        <v>3</v>
      </c>
      <c r="B13" s="1">
        <v>4.5429000000000004</v>
      </c>
      <c r="C13" s="1">
        <v>1</v>
      </c>
      <c r="D13" s="1">
        <v>2.2749999999999999</v>
      </c>
      <c r="E13" s="1">
        <v>1.175</v>
      </c>
      <c r="F13" s="1">
        <v>1</v>
      </c>
      <c r="G13" s="1">
        <v>6</v>
      </c>
      <c r="H13" s="1">
        <v>3</v>
      </c>
      <c r="I13" s="1">
        <v>40</v>
      </c>
      <c r="J13" s="1" t="s">
        <v>12</v>
      </c>
    </row>
    <row r="14" spans="1:25" ht="17" thickBot="1" x14ac:dyDescent="0.25">
      <c r="A14" s="1">
        <v>6</v>
      </c>
      <c r="B14" s="1">
        <v>3.891</v>
      </c>
      <c r="C14" s="1">
        <v>1</v>
      </c>
      <c r="D14" s="1">
        <v>4.4550000000000001</v>
      </c>
      <c r="E14" s="1">
        <v>0.98799999999999999</v>
      </c>
      <c r="F14" s="1">
        <v>1</v>
      </c>
      <c r="G14" s="1">
        <v>6</v>
      </c>
      <c r="H14" s="1">
        <v>3</v>
      </c>
      <c r="I14" s="1">
        <v>56</v>
      </c>
      <c r="J14" s="1" t="s">
        <v>12</v>
      </c>
    </row>
    <row r="15" spans="1:25" x14ac:dyDescent="0.2">
      <c r="A15" s="1">
        <v>7</v>
      </c>
      <c r="B15" s="1">
        <v>5.8979999999999997</v>
      </c>
      <c r="C15" s="1">
        <v>1</v>
      </c>
      <c r="D15" s="1">
        <v>5.85</v>
      </c>
      <c r="E15" s="1">
        <v>1.24</v>
      </c>
      <c r="F15" s="1">
        <v>1</v>
      </c>
      <c r="G15" s="1">
        <v>7</v>
      </c>
      <c r="H15" s="1">
        <v>3</v>
      </c>
      <c r="I15" s="1">
        <v>51</v>
      </c>
      <c r="J15" s="1" t="s">
        <v>12</v>
      </c>
      <c r="P15" s="2" t="s">
        <v>0</v>
      </c>
      <c r="Q15" s="3" t="s">
        <v>1</v>
      </c>
      <c r="R15" s="3" t="s">
        <v>2</v>
      </c>
      <c r="S15" s="3" t="s">
        <v>3</v>
      </c>
      <c r="T15" s="3" t="s">
        <v>4</v>
      </c>
      <c r="U15" s="3" t="s">
        <v>5</v>
      </c>
      <c r="V15" s="3" t="s">
        <v>6</v>
      </c>
      <c r="W15" s="3" t="s">
        <v>7</v>
      </c>
      <c r="X15" s="3" t="s">
        <v>8</v>
      </c>
      <c r="Y15" s="4" t="s">
        <v>9</v>
      </c>
    </row>
    <row r="16" spans="1:25" x14ac:dyDescent="0.2">
      <c r="A16" s="1">
        <v>9</v>
      </c>
      <c r="B16" s="1">
        <v>16.420200000000001</v>
      </c>
      <c r="C16" s="1">
        <v>2.5</v>
      </c>
      <c r="D16" s="1">
        <v>9.8000000000000007</v>
      </c>
      <c r="E16" s="1">
        <v>3.42</v>
      </c>
      <c r="F16" s="1">
        <v>2</v>
      </c>
      <c r="G16" s="1">
        <v>10</v>
      </c>
      <c r="H16" s="1">
        <v>5</v>
      </c>
      <c r="I16" s="1">
        <v>42</v>
      </c>
      <c r="J16" s="1" t="s">
        <v>12</v>
      </c>
      <c r="P16" s="11">
        <v>3</v>
      </c>
      <c r="Q16" s="12">
        <v>4.5429000000000004</v>
      </c>
      <c r="R16" s="12">
        <v>1</v>
      </c>
      <c r="S16" s="12">
        <v>2.2749999999999999</v>
      </c>
      <c r="T16" s="12">
        <v>1.175</v>
      </c>
      <c r="U16" s="12">
        <v>1</v>
      </c>
      <c r="V16" s="12">
        <v>6</v>
      </c>
      <c r="W16" s="12">
        <v>3</v>
      </c>
      <c r="X16" s="12">
        <v>40</v>
      </c>
      <c r="Y16" s="13" t="s">
        <v>12</v>
      </c>
    </row>
    <row r="17" spans="1:25" x14ac:dyDescent="0.2">
      <c r="A17" s="1">
        <v>14</v>
      </c>
      <c r="B17" s="1">
        <v>5.9592000000000001</v>
      </c>
      <c r="C17" s="1">
        <v>1</v>
      </c>
      <c r="D17" s="1">
        <v>6.6660000000000004</v>
      </c>
      <c r="E17" s="1">
        <v>1.121</v>
      </c>
      <c r="F17" s="1">
        <v>2</v>
      </c>
      <c r="G17" s="1">
        <v>6</v>
      </c>
      <c r="H17" s="1">
        <v>3</v>
      </c>
      <c r="I17" s="1">
        <v>32</v>
      </c>
      <c r="J17" s="1" t="s">
        <v>12</v>
      </c>
      <c r="L17" s="1" t="s">
        <v>17</v>
      </c>
      <c r="P17" s="11">
        <v>6</v>
      </c>
      <c r="Q17" s="12">
        <v>3.891</v>
      </c>
      <c r="R17" s="12">
        <v>1</v>
      </c>
      <c r="S17" s="12">
        <v>4.4550000000000001</v>
      </c>
      <c r="T17" s="12">
        <v>0.98799999999999999</v>
      </c>
      <c r="U17" s="12">
        <v>1</v>
      </c>
      <c r="V17" s="12">
        <v>6</v>
      </c>
      <c r="W17" s="12">
        <v>3</v>
      </c>
      <c r="X17" s="12">
        <v>56</v>
      </c>
      <c r="Y17" s="13" t="s">
        <v>12</v>
      </c>
    </row>
    <row r="18" spans="1:25" x14ac:dyDescent="0.2">
      <c r="A18" s="1">
        <v>19</v>
      </c>
      <c r="B18" s="1">
        <v>7.7840999999999996</v>
      </c>
      <c r="C18" s="1">
        <v>1.5</v>
      </c>
      <c r="D18" s="1">
        <v>7.1020000000000003</v>
      </c>
      <c r="E18" s="1">
        <v>1.3759999999999999</v>
      </c>
      <c r="F18" s="1">
        <v>1</v>
      </c>
      <c r="G18" s="1">
        <v>6</v>
      </c>
      <c r="H18" s="1">
        <v>3</v>
      </c>
      <c r="I18" s="1">
        <v>17</v>
      </c>
      <c r="J18" s="1" t="s">
        <v>12</v>
      </c>
      <c r="K18" s="1">
        <f>6</f>
        <v>6</v>
      </c>
      <c r="L18" s="1">
        <f>6/SUM(K18,K28,K9)</f>
        <v>0.3</v>
      </c>
      <c r="P18" s="11">
        <v>7</v>
      </c>
      <c r="Q18" s="12">
        <v>5.8979999999999997</v>
      </c>
      <c r="R18" s="12">
        <v>1</v>
      </c>
      <c r="S18" s="12">
        <v>5.85</v>
      </c>
      <c r="T18" s="12">
        <v>1.24</v>
      </c>
      <c r="U18" s="12">
        <v>1</v>
      </c>
      <c r="V18" s="12">
        <v>7</v>
      </c>
      <c r="W18" s="12">
        <v>3</v>
      </c>
      <c r="X18" s="12">
        <v>51</v>
      </c>
      <c r="Y18" s="13" t="s">
        <v>12</v>
      </c>
    </row>
    <row r="19" spans="1:25" x14ac:dyDescent="0.2">
      <c r="A19" s="1">
        <v>2</v>
      </c>
      <c r="B19" s="1">
        <v>5.0208000000000004</v>
      </c>
      <c r="C19" s="1">
        <v>1</v>
      </c>
      <c r="D19" s="1">
        <v>3.5310000000000001</v>
      </c>
      <c r="E19" s="1">
        <v>1.5</v>
      </c>
      <c r="F19" s="1">
        <v>2</v>
      </c>
      <c r="G19" s="1">
        <v>7</v>
      </c>
      <c r="H19" s="1">
        <v>4</v>
      </c>
      <c r="I19" s="1">
        <v>62</v>
      </c>
      <c r="J19" s="1" t="s">
        <v>11</v>
      </c>
      <c r="P19" s="11">
        <v>9</v>
      </c>
      <c r="Q19" s="12">
        <v>16.420200000000001</v>
      </c>
      <c r="R19" s="12">
        <v>2.5</v>
      </c>
      <c r="S19" s="12">
        <v>9.8000000000000007</v>
      </c>
      <c r="T19" s="12">
        <v>3.42</v>
      </c>
      <c r="U19" s="12">
        <v>2</v>
      </c>
      <c r="V19" s="12">
        <v>10</v>
      </c>
      <c r="W19" s="12">
        <v>5</v>
      </c>
      <c r="X19" s="12">
        <v>42</v>
      </c>
      <c r="Y19" s="13" t="s">
        <v>12</v>
      </c>
    </row>
    <row r="20" spans="1:25" x14ac:dyDescent="0.2">
      <c r="A20" s="1">
        <v>8</v>
      </c>
      <c r="B20" s="1">
        <v>5.6039000000000003</v>
      </c>
      <c r="C20" s="1">
        <v>1</v>
      </c>
      <c r="D20" s="1">
        <v>9.52</v>
      </c>
      <c r="E20" s="1">
        <v>1.5009999999999999</v>
      </c>
      <c r="F20" s="1">
        <v>0</v>
      </c>
      <c r="G20" s="1">
        <v>6</v>
      </c>
      <c r="H20" s="1">
        <v>3</v>
      </c>
      <c r="I20" s="1">
        <v>32</v>
      </c>
      <c r="J20" s="1" t="s">
        <v>11</v>
      </c>
      <c r="P20" s="11">
        <v>14</v>
      </c>
      <c r="Q20" s="12">
        <v>5.9592000000000001</v>
      </c>
      <c r="R20" s="12">
        <v>1</v>
      </c>
      <c r="S20" s="12">
        <v>6.6660000000000004</v>
      </c>
      <c r="T20" s="12">
        <v>1.121</v>
      </c>
      <c r="U20" s="12">
        <v>2</v>
      </c>
      <c r="V20" s="12">
        <v>6</v>
      </c>
      <c r="W20" s="12">
        <v>3</v>
      </c>
      <c r="X20" s="12">
        <v>32</v>
      </c>
      <c r="Y20" s="13" t="s">
        <v>12</v>
      </c>
    </row>
    <row r="21" spans="1:25" ht="17" thickBot="1" x14ac:dyDescent="0.25">
      <c r="A21" s="1">
        <v>11</v>
      </c>
      <c r="B21" s="1">
        <v>5.8281999999999998</v>
      </c>
      <c r="C21" s="1">
        <v>1</v>
      </c>
      <c r="D21" s="1">
        <v>6.4349999999999996</v>
      </c>
      <c r="E21" s="1">
        <v>1.2250000000000001</v>
      </c>
      <c r="F21" s="1">
        <v>2</v>
      </c>
      <c r="G21" s="1">
        <v>6</v>
      </c>
      <c r="H21" s="1">
        <v>3</v>
      </c>
      <c r="I21" s="1">
        <v>32</v>
      </c>
      <c r="J21" s="1" t="s">
        <v>11</v>
      </c>
      <c r="P21" s="14">
        <v>19</v>
      </c>
      <c r="Q21" s="15">
        <v>7.7840999999999996</v>
      </c>
      <c r="R21" s="15">
        <v>1.5</v>
      </c>
      <c r="S21" s="15">
        <v>7.1020000000000003</v>
      </c>
      <c r="T21" s="15">
        <v>1.3759999999999999</v>
      </c>
      <c r="U21" s="15">
        <v>1</v>
      </c>
      <c r="V21" s="15">
        <v>6</v>
      </c>
      <c r="W21" s="15">
        <v>3</v>
      </c>
      <c r="X21" s="15">
        <v>17</v>
      </c>
      <c r="Y21" s="16" t="s">
        <v>12</v>
      </c>
    </row>
    <row r="22" spans="1:25" x14ac:dyDescent="0.2">
      <c r="A22" s="1">
        <v>12</v>
      </c>
      <c r="B22" s="1">
        <v>5.3003</v>
      </c>
      <c r="C22" s="1">
        <v>1</v>
      </c>
      <c r="D22" s="1">
        <v>4.9882999999999997</v>
      </c>
      <c r="E22" s="1">
        <v>1.552</v>
      </c>
      <c r="F22" s="1">
        <v>1</v>
      </c>
      <c r="G22" s="1">
        <v>6</v>
      </c>
      <c r="H22" s="1">
        <v>3</v>
      </c>
      <c r="I22" s="1">
        <v>30</v>
      </c>
      <c r="J22" s="1" t="s">
        <v>11</v>
      </c>
      <c r="O22" s="1" t="s">
        <v>13</v>
      </c>
      <c r="Q22" s="1">
        <f xml:space="preserve"> AVERAGE(Q$16:Q$21)</f>
        <v>7.4159000000000006</v>
      </c>
      <c r="R22" s="1">
        <f t="shared" ref="R22:X22" si="2" xml:space="preserve"> AVERAGE(R$16:R$21)</f>
        <v>1.3333333333333333</v>
      </c>
      <c r="S22" s="1">
        <f t="shared" si="2"/>
        <v>6.0246666666666675</v>
      </c>
      <c r="T22" s="1">
        <f t="shared" si="2"/>
        <v>1.5533333333333335</v>
      </c>
      <c r="U22" s="1">
        <f t="shared" si="2"/>
        <v>1.3333333333333333</v>
      </c>
      <c r="V22" s="1">
        <f t="shared" si="2"/>
        <v>6.833333333333333</v>
      </c>
      <c r="W22" s="1">
        <f t="shared" si="2"/>
        <v>3.3333333333333335</v>
      </c>
      <c r="X22" s="1">
        <f t="shared" si="2"/>
        <v>39.666666666666664</v>
      </c>
    </row>
    <row r="23" spans="1:25" x14ac:dyDescent="0.2">
      <c r="O23" s="1" t="s">
        <v>14</v>
      </c>
      <c r="Q23" s="1">
        <f>_xlfn.STDEV.S(Q$16:Q$21)</f>
        <v>4.6112478580098033</v>
      </c>
      <c r="R23" s="1">
        <f t="shared" ref="R23:X23" si="3">_xlfn.STDEV.S(R$16:R$21)</f>
        <v>0.6055300708194985</v>
      </c>
      <c r="S23" s="1">
        <f t="shared" si="3"/>
        <v>2.5447773707471271</v>
      </c>
      <c r="T23" s="1">
        <f t="shared" si="3"/>
        <v>0.92344131739199642</v>
      </c>
      <c r="U23" s="1">
        <f t="shared" si="3"/>
        <v>0.51639777949432231</v>
      </c>
      <c r="V23" s="1">
        <f t="shared" si="3"/>
        <v>1.6020819787597209</v>
      </c>
      <c r="W23" s="1">
        <f t="shared" si="3"/>
        <v>0.81649658092772548</v>
      </c>
      <c r="X23" s="1">
        <f t="shared" si="3"/>
        <v>13.952299690970905</v>
      </c>
    </row>
    <row r="26" spans="1:25" x14ac:dyDescent="0.2">
      <c r="A26" s="1">
        <v>13</v>
      </c>
      <c r="B26" s="1">
        <v>6.2712000000000003</v>
      </c>
      <c r="C26" s="1">
        <v>1</v>
      </c>
      <c r="D26" s="1">
        <v>5.52</v>
      </c>
      <c r="E26" s="1">
        <v>0.97499999999999998</v>
      </c>
      <c r="F26" s="1">
        <v>1</v>
      </c>
      <c r="G26" s="1">
        <v>5</v>
      </c>
      <c r="H26" s="1">
        <v>2</v>
      </c>
      <c r="I26" s="1">
        <v>30</v>
      </c>
      <c r="J26" s="1" t="s">
        <v>11</v>
      </c>
    </row>
    <row r="27" spans="1:25" x14ac:dyDescent="0.2">
      <c r="A27" s="1">
        <v>16</v>
      </c>
      <c r="B27" s="1">
        <v>5.6039000000000003</v>
      </c>
      <c r="C27" s="1">
        <v>1</v>
      </c>
      <c r="D27" s="1">
        <v>9.52</v>
      </c>
      <c r="E27" s="1">
        <v>1.5009999999999999</v>
      </c>
      <c r="F27" s="1">
        <v>0</v>
      </c>
      <c r="G27" s="1">
        <v>6</v>
      </c>
      <c r="H27" s="1">
        <v>3</v>
      </c>
      <c r="I27" s="1">
        <v>32</v>
      </c>
      <c r="J27" s="1" t="s">
        <v>11</v>
      </c>
      <c r="L27" s="1" t="s">
        <v>18</v>
      </c>
    </row>
    <row r="28" spans="1:25" ht="17" thickBot="1" x14ac:dyDescent="0.25">
      <c r="A28" s="1">
        <v>18</v>
      </c>
      <c r="B28" s="1">
        <v>6.6969000000000003</v>
      </c>
      <c r="C28" s="1">
        <v>1.5</v>
      </c>
      <c r="D28" s="1">
        <v>6.9020000000000001</v>
      </c>
      <c r="E28" s="1">
        <v>1.488</v>
      </c>
      <c r="F28" s="1">
        <v>1.5</v>
      </c>
      <c r="G28" s="1">
        <v>7</v>
      </c>
      <c r="H28" s="1">
        <v>3</v>
      </c>
      <c r="I28" s="1">
        <v>22</v>
      </c>
      <c r="J28" s="1" t="s">
        <v>11</v>
      </c>
      <c r="K28" s="1">
        <f>7</f>
        <v>7</v>
      </c>
      <c r="L28" s="1">
        <f>7/SUM(K28,K18,K9)</f>
        <v>0.35</v>
      </c>
    </row>
    <row r="29" spans="1:25" x14ac:dyDescent="0.2">
      <c r="P29" s="2" t="s">
        <v>0</v>
      </c>
      <c r="Q29" s="3" t="s">
        <v>1</v>
      </c>
      <c r="R29" s="3" t="s">
        <v>2</v>
      </c>
      <c r="S29" s="3" t="s">
        <v>3</v>
      </c>
      <c r="T29" s="3" t="s">
        <v>4</v>
      </c>
      <c r="U29" s="3" t="s">
        <v>5</v>
      </c>
      <c r="V29" s="3" t="s">
        <v>6</v>
      </c>
      <c r="W29" s="3" t="s">
        <v>7</v>
      </c>
      <c r="X29" s="3" t="s">
        <v>8</v>
      </c>
      <c r="Y29" s="4" t="s">
        <v>9</v>
      </c>
    </row>
    <row r="30" spans="1:25" x14ac:dyDescent="0.2">
      <c r="P30" s="5">
        <v>2</v>
      </c>
      <c r="Q30" s="6">
        <v>5.0208000000000004</v>
      </c>
      <c r="R30" s="6">
        <v>1</v>
      </c>
      <c r="S30" s="6">
        <v>3.5310000000000001</v>
      </c>
      <c r="T30" s="6">
        <v>1.5</v>
      </c>
      <c r="U30" s="6">
        <v>2</v>
      </c>
      <c r="V30" s="6">
        <v>7</v>
      </c>
      <c r="W30" s="6">
        <v>4</v>
      </c>
      <c r="X30" s="6">
        <v>62</v>
      </c>
      <c r="Y30" s="7" t="s">
        <v>11</v>
      </c>
    </row>
    <row r="31" spans="1:25" x14ac:dyDescent="0.2">
      <c r="P31" s="5">
        <v>8</v>
      </c>
      <c r="Q31" s="6">
        <v>5.6039000000000003</v>
      </c>
      <c r="R31" s="6">
        <v>1</v>
      </c>
      <c r="S31" s="6">
        <v>9.52</v>
      </c>
      <c r="T31" s="6">
        <v>1.5009999999999999</v>
      </c>
      <c r="U31" s="6">
        <v>0</v>
      </c>
      <c r="V31" s="6">
        <v>6</v>
      </c>
      <c r="W31" s="6">
        <v>3</v>
      </c>
      <c r="X31" s="6">
        <v>32</v>
      </c>
      <c r="Y31" s="7" t="s">
        <v>11</v>
      </c>
    </row>
    <row r="32" spans="1:25" x14ac:dyDescent="0.2">
      <c r="P32" s="5">
        <v>11</v>
      </c>
      <c r="Q32" s="6">
        <v>5.8281999999999998</v>
      </c>
      <c r="R32" s="6">
        <v>1</v>
      </c>
      <c r="S32" s="6">
        <v>6.4349999999999996</v>
      </c>
      <c r="T32" s="6">
        <v>1.2250000000000001</v>
      </c>
      <c r="U32" s="6">
        <v>2</v>
      </c>
      <c r="V32" s="6">
        <v>6</v>
      </c>
      <c r="W32" s="6">
        <v>3</v>
      </c>
      <c r="X32" s="6">
        <v>32</v>
      </c>
      <c r="Y32" s="7" t="s">
        <v>11</v>
      </c>
    </row>
    <row r="33" spans="15:25" x14ac:dyDescent="0.2">
      <c r="P33" s="5">
        <v>12</v>
      </c>
      <c r="Q33" s="6">
        <v>5.3003</v>
      </c>
      <c r="R33" s="6">
        <v>1</v>
      </c>
      <c r="S33" s="6">
        <v>4.9882999999999997</v>
      </c>
      <c r="T33" s="6">
        <v>1.552</v>
      </c>
      <c r="U33" s="6">
        <v>1</v>
      </c>
      <c r="V33" s="6">
        <v>6</v>
      </c>
      <c r="W33" s="6">
        <v>3</v>
      </c>
      <c r="X33" s="6">
        <v>30</v>
      </c>
      <c r="Y33" s="7" t="s">
        <v>11</v>
      </c>
    </row>
    <row r="34" spans="15:25" x14ac:dyDescent="0.2">
      <c r="P34" s="5">
        <v>13</v>
      </c>
      <c r="Q34" s="6">
        <v>6.2712000000000003</v>
      </c>
      <c r="R34" s="6">
        <v>1</v>
      </c>
      <c r="S34" s="6">
        <v>5.52</v>
      </c>
      <c r="T34" s="6">
        <v>0.97499999999999998</v>
      </c>
      <c r="U34" s="6">
        <v>1</v>
      </c>
      <c r="V34" s="6">
        <v>5</v>
      </c>
      <c r="W34" s="6">
        <v>2</v>
      </c>
      <c r="X34" s="6">
        <v>30</v>
      </c>
      <c r="Y34" s="7" t="s">
        <v>11</v>
      </c>
    </row>
    <row r="35" spans="15:25" x14ac:dyDescent="0.2">
      <c r="P35" s="5">
        <v>16</v>
      </c>
      <c r="Q35" s="6">
        <v>5.6039000000000003</v>
      </c>
      <c r="R35" s="6">
        <v>1</v>
      </c>
      <c r="S35" s="6">
        <v>9.52</v>
      </c>
      <c r="T35" s="6">
        <v>1.5009999999999999</v>
      </c>
      <c r="U35" s="6">
        <v>0</v>
      </c>
      <c r="V35" s="6">
        <v>6</v>
      </c>
      <c r="W35" s="6">
        <v>3</v>
      </c>
      <c r="X35" s="6">
        <v>32</v>
      </c>
      <c r="Y35" s="7" t="s">
        <v>11</v>
      </c>
    </row>
    <row r="36" spans="15:25" ht="17" thickBot="1" x14ac:dyDescent="0.25">
      <c r="P36" s="8">
        <v>18</v>
      </c>
      <c r="Q36" s="9">
        <v>6.6969000000000003</v>
      </c>
      <c r="R36" s="9">
        <v>1.5</v>
      </c>
      <c r="S36" s="9">
        <v>6.9020000000000001</v>
      </c>
      <c r="T36" s="9">
        <v>1.488</v>
      </c>
      <c r="U36" s="9">
        <v>1.5</v>
      </c>
      <c r="V36" s="9">
        <v>7</v>
      </c>
      <c r="W36" s="9">
        <v>3</v>
      </c>
      <c r="X36" s="9">
        <v>22</v>
      </c>
      <c r="Y36" s="10" t="s">
        <v>11</v>
      </c>
    </row>
    <row r="37" spans="15:25" x14ac:dyDescent="0.2">
      <c r="O37" s="1" t="s">
        <v>13</v>
      </c>
      <c r="Q37" s="1">
        <f xml:space="preserve"> AVERAGE(Q$30:Q$36)</f>
        <v>5.7607428571428576</v>
      </c>
      <c r="R37" s="1">
        <f t="shared" ref="R37:X37" si="4" xml:space="preserve"> AVERAGE(R$30:R$36)</f>
        <v>1.0714285714285714</v>
      </c>
      <c r="S37" s="1">
        <f t="shared" si="4"/>
        <v>6.6308999999999996</v>
      </c>
      <c r="T37" s="1">
        <f t="shared" si="4"/>
        <v>1.3917142857142857</v>
      </c>
      <c r="U37" s="1">
        <f t="shared" si="4"/>
        <v>1.0714285714285714</v>
      </c>
      <c r="V37" s="1">
        <f t="shared" si="4"/>
        <v>6.1428571428571432</v>
      </c>
      <c r="W37" s="1">
        <f t="shared" si="4"/>
        <v>3</v>
      </c>
      <c r="X37" s="1">
        <f t="shared" si="4"/>
        <v>34.285714285714285</v>
      </c>
    </row>
    <row r="38" spans="15:25" x14ac:dyDescent="0.2">
      <c r="O38" s="1" t="s">
        <v>14</v>
      </c>
      <c r="Q38" s="1">
        <f>_xlfn.STDEV.S(Q$30:Q$36)</f>
        <v>0.57012127030759241</v>
      </c>
      <c r="R38" s="1">
        <f t="shared" ref="R38:X38" si="5">_xlfn.STDEV.S(R$30:R$36)</f>
        <v>0.18898223650461327</v>
      </c>
      <c r="S38" s="1">
        <f t="shared" si="5"/>
        <v>2.2489732183080058</v>
      </c>
      <c r="T38" s="1">
        <f t="shared" si="5"/>
        <v>0.21292386298527424</v>
      </c>
      <c r="U38" s="1">
        <f t="shared" si="5"/>
        <v>0.83808170984752572</v>
      </c>
      <c r="V38" s="1">
        <f t="shared" si="5"/>
        <v>0.69006555934235125</v>
      </c>
      <c r="W38" s="1">
        <f t="shared" si="5"/>
        <v>0.57735026918962573</v>
      </c>
      <c r="X38" s="1">
        <f t="shared" si="5"/>
        <v>12.724180205607031</v>
      </c>
    </row>
  </sheetData>
  <autoFilter ref="Q1:X11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abSelected="1" workbookViewId="0">
      <selection activeCell="G11" sqref="G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24</v>
      </c>
      <c r="B2">
        <v>6.0930999999999997</v>
      </c>
      <c r="C2">
        <v>1.5</v>
      </c>
      <c r="D2">
        <v>6.7264999999999997</v>
      </c>
      <c r="E2">
        <v>1.6519999999999999</v>
      </c>
      <c r="F2">
        <v>1</v>
      </c>
      <c r="G2">
        <v>6</v>
      </c>
      <c r="H2">
        <v>3</v>
      </c>
      <c r="I2">
        <v>44</v>
      </c>
      <c r="J2" t="s">
        <v>10</v>
      </c>
    </row>
    <row r="3" spans="1:10" x14ac:dyDescent="0.2">
      <c r="A3">
        <v>25</v>
      </c>
      <c r="B3">
        <v>8.3606999999999996</v>
      </c>
      <c r="C3">
        <v>1.5</v>
      </c>
      <c r="D3">
        <v>9.15</v>
      </c>
      <c r="E3">
        <v>1.7769999999999999</v>
      </c>
      <c r="F3">
        <v>2</v>
      </c>
      <c r="G3">
        <v>8</v>
      </c>
      <c r="H3">
        <v>4</v>
      </c>
      <c r="I3">
        <v>48</v>
      </c>
      <c r="J3" t="s">
        <v>11</v>
      </c>
    </row>
    <row r="4" spans="1:10" x14ac:dyDescent="0.2">
      <c r="A4">
        <v>26</v>
      </c>
      <c r="B4">
        <v>8.14</v>
      </c>
      <c r="C4">
        <v>1</v>
      </c>
      <c r="D4">
        <v>8</v>
      </c>
      <c r="E4">
        <v>1.504</v>
      </c>
      <c r="F4">
        <v>2</v>
      </c>
      <c r="G4">
        <v>7</v>
      </c>
      <c r="H4">
        <v>3</v>
      </c>
      <c r="I4">
        <v>3</v>
      </c>
      <c r="J4" t="s">
        <v>11</v>
      </c>
    </row>
    <row r="5" spans="1:10" x14ac:dyDescent="0.2">
      <c r="A5">
        <v>27</v>
      </c>
      <c r="B5">
        <v>9.1416000000000004</v>
      </c>
      <c r="C5">
        <v>1.5</v>
      </c>
      <c r="D5">
        <v>7.3262</v>
      </c>
      <c r="E5">
        <v>1.831</v>
      </c>
      <c r="F5">
        <v>1.5</v>
      </c>
      <c r="G5">
        <v>8</v>
      </c>
      <c r="H5">
        <v>4</v>
      </c>
      <c r="I5">
        <v>31</v>
      </c>
      <c r="J5" t="s">
        <v>10</v>
      </c>
    </row>
    <row r="6" spans="1:10" x14ac:dyDescent="0.2">
      <c r="A6">
        <v>28</v>
      </c>
      <c r="B6">
        <v>12</v>
      </c>
      <c r="C6">
        <v>1.5</v>
      </c>
      <c r="D6">
        <v>5</v>
      </c>
      <c r="E6">
        <v>1.2</v>
      </c>
      <c r="F6">
        <v>2</v>
      </c>
      <c r="G6">
        <v>6</v>
      </c>
      <c r="H6">
        <v>3</v>
      </c>
      <c r="I6">
        <v>30</v>
      </c>
      <c r="J6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cont featuers</vt:lpstr>
      <vt:lpstr>disc features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Sathyanarayanan Aakur</dc:creator>
  <cp:lastModifiedBy>Microsoft Office User</cp:lastModifiedBy>
  <dcterms:created xsi:type="dcterms:W3CDTF">2020-10-15T05:27:03Z</dcterms:created>
  <dcterms:modified xsi:type="dcterms:W3CDTF">2022-11-23T23:00:00Z</dcterms:modified>
</cp:coreProperties>
</file>