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PWORK 2024\Alexey Nikolayev - Dashboards\Weekly\"/>
    </mc:Choice>
  </mc:AlternateContent>
  <xr:revisionPtr revIDLastSave="0" documentId="13_ncr:1_{EF63044C-4609-4DB3-8D2E-9B932EB70CF9}" xr6:coauthVersionLast="47" xr6:coauthVersionMax="47" xr10:uidLastSave="{00000000-0000-0000-0000-000000000000}"/>
  <bookViews>
    <workbookView xWindow="-108" yWindow="-108" windowWidth="23256" windowHeight="13896" activeTab="2" xr2:uid="{35AD7575-703F-4F64-A31C-091B36302261}"/>
  </bookViews>
  <sheets>
    <sheet name="Data" sheetId="1" r:id="rId1"/>
    <sheet name="Helper Sheet" sheetId="3" r:id="rId2"/>
    <sheet name="Dashboard" sheetId="2" r:id="rId3"/>
    <sheet name="©" sheetId="4" r:id="rId4"/>
  </sheets>
  <externalReferences>
    <externalReference r:id="rId5"/>
  </externalReferences>
  <definedNames>
    <definedName name="SHOWME">INDIRECT([1]Data!$K$65)</definedName>
    <definedName name="SHOWME2">INDIRECT([1]Data!$K$83)</definedName>
    <definedName name="TopPerformer">INDIRECT([1]Data!$C$115)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3" l="1"/>
  <c r="A8" i="3" s="1"/>
  <c r="R8" i="3" s="1"/>
  <c r="G3" i="2"/>
  <c r="J8" i="3" l="1"/>
  <c r="Q8" i="3"/>
  <c r="G8" i="3"/>
  <c r="P8" i="3"/>
  <c r="D8" i="3"/>
  <c r="O8" i="3"/>
  <c r="N8" i="3"/>
  <c r="B8" i="3"/>
  <c r="M8" i="3"/>
  <c r="E8" i="3"/>
  <c r="A10" i="3"/>
  <c r="A9" i="3"/>
  <c r="F8" i="3"/>
  <c r="H8" i="3"/>
  <c r="I8" i="3"/>
  <c r="C8" i="3"/>
  <c r="K8" i="3"/>
  <c r="L8" i="3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B2" i="3"/>
  <c r="B3" i="3" s="1"/>
  <c r="R9" i="3" l="1"/>
  <c r="B9" i="3"/>
  <c r="E9" i="3"/>
  <c r="F9" i="3"/>
  <c r="G9" i="3"/>
  <c r="C9" i="3"/>
  <c r="H9" i="3"/>
  <c r="I9" i="3"/>
  <c r="N9" i="3"/>
  <c r="J9" i="3"/>
  <c r="A11" i="3"/>
  <c r="O9" i="3"/>
  <c r="L9" i="3"/>
  <c r="K9" i="3"/>
  <c r="P9" i="3"/>
  <c r="M9" i="3"/>
  <c r="D9" i="3"/>
  <c r="Q9" i="3"/>
  <c r="M10" i="3"/>
  <c r="I10" i="3"/>
  <c r="P10" i="3"/>
  <c r="Q10" i="3"/>
  <c r="E10" i="3"/>
  <c r="R10" i="3"/>
  <c r="F10" i="3"/>
  <c r="C10" i="3"/>
  <c r="A12" i="3"/>
  <c r="N10" i="3"/>
  <c r="O10" i="3"/>
  <c r="B10" i="3"/>
  <c r="G10" i="3"/>
  <c r="H10" i="3"/>
  <c r="J10" i="3"/>
  <c r="K10" i="3"/>
  <c r="L10" i="3"/>
  <c r="D10" i="3"/>
  <c r="A13" i="3" l="1"/>
  <c r="D11" i="3"/>
  <c r="G11" i="3"/>
  <c r="H11" i="3"/>
  <c r="I11" i="3"/>
  <c r="E11" i="3"/>
  <c r="N11" i="3"/>
  <c r="J11" i="3"/>
  <c r="F11" i="3"/>
  <c r="O11" i="3"/>
  <c r="K11" i="3"/>
  <c r="C11" i="3"/>
  <c r="P11" i="3"/>
  <c r="Q11" i="3"/>
  <c r="L11" i="3"/>
  <c r="M11" i="3"/>
  <c r="R11" i="3"/>
  <c r="B11" i="3"/>
  <c r="A14" i="3"/>
  <c r="O12" i="3"/>
  <c r="K12" i="3"/>
  <c r="R12" i="3"/>
  <c r="L12" i="3"/>
  <c r="B12" i="3"/>
  <c r="M12" i="3"/>
  <c r="E12" i="3"/>
  <c r="F12" i="3"/>
  <c r="G12" i="3"/>
  <c r="C12" i="3"/>
  <c r="H12" i="3"/>
  <c r="D12" i="3"/>
  <c r="N12" i="3"/>
  <c r="P12" i="3"/>
  <c r="Q12" i="3"/>
  <c r="I12" i="3"/>
  <c r="J12" i="3"/>
  <c r="I13" i="3" l="1"/>
  <c r="N13" i="3"/>
  <c r="J13" i="3"/>
  <c r="B13" i="3"/>
  <c r="O13" i="3"/>
  <c r="L13" i="3"/>
  <c r="K13" i="3"/>
  <c r="P13" i="3"/>
  <c r="M13" i="3"/>
  <c r="Q13" i="3"/>
  <c r="Q16" i="3" s="1"/>
  <c r="AD8" i="3" s="1"/>
  <c r="AD9" i="3" s="1"/>
  <c r="E13" i="3"/>
  <c r="R13" i="3"/>
  <c r="F13" i="3"/>
  <c r="C13" i="3"/>
  <c r="G13" i="3"/>
  <c r="H13" i="3"/>
  <c r="D13" i="3"/>
  <c r="Q14" i="3"/>
  <c r="D14" i="3"/>
  <c r="B14" i="3"/>
  <c r="G14" i="3"/>
  <c r="L14" i="3"/>
  <c r="H14" i="3"/>
  <c r="M14" i="3"/>
  <c r="I14" i="3"/>
  <c r="E14" i="3"/>
  <c r="N14" i="3"/>
  <c r="J14" i="3"/>
  <c r="F14" i="3"/>
  <c r="K14" i="3"/>
  <c r="C14" i="3"/>
  <c r="O14" i="3"/>
  <c r="P14" i="3"/>
  <c r="R14" i="3"/>
  <c r="B16" i="3" l="1"/>
  <c r="AD14" i="3"/>
  <c r="AC14" i="3"/>
  <c r="G16" i="3"/>
  <c r="J16" i="3"/>
  <c r="F16" i="3"/>
  <c r="M16" i="3"/>
  <c r="N16" i="3"/>
  <c r="U8" i="3" s="1"/>
  <c r="U9" i="3" s="1"/>
  <c r="P16" i="3"/>
  <c r="AA8" i="3" s="1"/>
  <c r="AA9" i="3" s="1"/>
  <c r="AA14" i="3" s="1"/>
  <c r="I16" i="3"/>
  <c r="E16" i="3"/>
  <c r="C16" i="3"/>
  <c r="R16" i="3"/>
  <c r="AG8" i="3" s="1"/>
  <c r="AG9" i="3" s="1"/>
  <c r="L16" i="3"/>
  <c r="D16" i="3"/>
  <c r="O16" i="3"/>
  <c r="X8" i="3" s="1"/>
  <c r="X9" i="3" s="1"/>
  <c r="H16" i="3"/>
  <c r="K16" i="3"/>
  <c r="AG14" i="3" l="1"/>
  <c r="AF14" i="3"/>
  <c r="Z14" i="3"/>
  <c r="U14" i="3"/>
  <c r="T14" i="3"/>
  <c r="W14" i="3"/>
  <c r="X14" i="3"/>
</calcChain>
</file>

<file path=xl/sharedStrings.xml><?xml version="1.0" encoding="utf-8"?>
<sst xmlns="http://schemas.openxmlformats.org/spreadsheetml/2006/main" count="75" uniqueCount="36">
  <si>
    <t>START DATE</t>
  </si>
  <si>
    <t>END DATE</t>
  </si>
  <si>
    <t>Date</t>
  </si>
  <si>
    <t>Revenue</t>
  </si>
  <si>
    <t>Production Output</t>
  </si>
  <si>
    <t>Custumer Satisfaction</t>
  </si>
  <si>
    <t>Employee Attendance</t>
  </si>
  <si>
    <t>Website Visits</t>
  </si>
  <si>
    <t>Website Page Views</t>
  </si>
  <si>
    <t>Region 1</t>
  </si>
  <si>
    <t>Region 2</t>
  </si>
  <si>
    <t>Region 3</t>
  </si>
  <si>
    <t>Region 4</t>
  </si>
  <si>
    <t>Region 5</t>
  </si>
  <si>
    <t>Total Sold</t>
  </si>
  <si>
    <t>SALES</t>
  </si>
  <si>
    <t>Score 1</t>
  </si>
  <si>
    <t>Score 2</t>
  </si>
  <si>
    <t>Score 3</t>
  </si>
  <si>
    <t>Score 4</t>
  </si>
  <si>
    <t>Score 5</t>
  </si>
  <si>
    <t>SUM</t>
  </si>
  <si>
    <t>WEEKLY STATUS DASHBOARD</t>
  </si>
  <si>
    <t xml:space="preserve"> THROUGH</t>
  </si>
  <si>
    <t>ENTER START DATE -&gt;</t>
  </si>
  <si>
    <t>WEEK</t>
  </si>
  <si>
    <t>Value</t>
  </si>
  <si>
    <t>to 100</t>
  </si>
  <si>
    <t>Score 1 - SCATTER</t>
  </si>
  <si>
    <t>X</t>
  </si>
  <si>
    <t>Y</t>
  </si>
  <si>
    <t>Score5 - SCATTER</t>
  </si>
  <si>
    <t>Score 4 - SCATTER</t>
  </si>
  <si>
    <t>Score 3 - SCATTER</t>
  </si>
  <si>
    <t>Score 2 - SCATTER</t>
  </si>
  <si>
    <t>© TemplateLab.com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</si>
</sst>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mm/dd/yyyy"/>
    <numFmt numFmtId="167" formatCode="&quot;$&quot;#,##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Bahnschrift"/>
      <family val="2"/>
    </font>
    <font>
      <sz val="8"/>
      <name val="Calibri"/>
      <family val="2"/>
      <scheme val="minor"/>
    </font>
    <font>
      <sz val="10"/>
      <color theme="0"/>
      <name val="Bahnschrift"/>
      <family val="2"/>
    </font>
    <font>
      <b/>
      <sz val="10"/>
      <color theme="0"/>
      <name val="Bahnschrift"/>
      <family val="2"/>
    </font>
    <font>
      <b/>
      <sz val="16"/>
      <color theme="0"/>
      <name val="Bahnschrift"/>
      <family val="2"/>
    </font>
    <font>
      <sz val="10"/>
      <color rgb="FF3C4650"/>
      <name val="Bahnschrift"/>
      <family val="2"/>
    </font>
    <font>
      <b/>
      <sz val="8"/>
      <color rgb="FF3C4650"/>
      <name val="Bahnschrift"/>
      <family val="2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3C4650"/>
        <bgColor indexed="64"/>
      </patternFill>
    </fill>
    <fill>
      <patternFill patternType="solid">
        <fgColor rgb="FF28323C"/>
        <bgColor indexed="64"/>
      </patternFill>
    </fill>
  </fills>
  <borders count="10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165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67" fontId="1" fillId="4" borderId="1" xfId="0" applyNumberFormat="1" applyFont="1" applyFill="1" applyBorder="1" applyAlignment="1">
      <alignment horizontal="center" vertical="center"/>
    </xf>
    <xf numFmtId="9" fontId="1" fillId="4" borderId="1" xfId="0" applyNumberFormat="1" applyFont="1" applyFill="1" applyBorder="1" applyAlignment="1">
      <alignment horizontal="center" vertical="center"/>
    </xf>
    <xf numFmtId="165" fontId="1" fillId="4" borderId="2" xfId="0" applyNumberFormat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165" fontId="1" fillId="4" borderId="7" xfId="0" applyNumberFormat="1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167" fontId="1" fillId="4" borderId="8" xfId="0" applyNumberFormat="1" applyFont="1" applyFill="1" applyBorder="1" applyAlignment="1">
      <alignment horizontal="center" vertical="center"/>
    </xf>
    <xf numFmtId="9" fontId="1" fillId="4" borderId="8" xfId="0" applyNumberFormat="1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167" fontId="3" fillId="6" borderId="1" xfId="0" applyNumberFormat="1" applyFont="1" applyFill="1" applyBorder="1" applyAlignment="1">
      <alignment horizontal="center" vertical="center"/>
    </xf>
    <xf numFmtId="9" fontId="3" fillId="6" borderId="1" xfId="0" applyNumberFormat="1" applyFont="1" applyFill="1" applyBorder="1" applyAlignment="1">
      <alignment horizontal="center" vertical="center"/>
    </xf>
    <xf numFmtId="1" fontId="3" fillId="6" borderId="1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165" fontId="5" fillId="8" borderId="0" xfId="0" applyNumberFormat="1" applyFont="1" applyFill="1" applyAlignment="1">
      <alignment horizontal="center" vertical="center"/>
    </xf>
    <xf numFmtId="0" fontId="7" fillId="8" borderId="0" xfId="0" applyFont="1" applyFill="1" applyAlignment="1">
      <alignment horizontal="right" vertical="center"/>
    </xf>
    <xf numFmtId="0" fontId="0" fillId="7" borderId="0" xfId="0" applyFill="1"/>
    <xf numFmtId="165" fontId="1" fillId="4" borderId="0" xfId="0" applyNumberFormat="1" applyFont="1" applyFill="1" applyAlignment="1">
      <alignment horizontal="left" vertical="center"/>
    </xf>
    <xf numFmtId="0" fontId="4" fillId="6" borderId="1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  <xf numFmtId="2" fontId="1" fillId="4" borderId="1" xfId="0" applyNumberFormat="1" applyFont="1" applyFill="1" applyBorder="1" applyAlignment="1">
      <alignment horizontal="center" vertical="center"/>
    </xf>
    <xf numFmtId="10" fontId="1" fillId="4" borderId="1" xfId="0" applyNumberFormat="1" applyFont="1" applyFill="1" applyBorder="1" applyAlignment="1">
      <alignment horizontal="center" vertical="center"/>
    </xf>
    <xf numFmtId="0" fontId="8" fillId="0" borderId="0" xfId="1"/>
  </cellXfs>
  <cellStyles count="2">
    <cellStyle name="Hyperlink" xfId="1" builtinId="8"/>
    <cellStyle name="Normal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/>
        <top style="thin">
          <color theme="0" tint="-0.14999847407452621"/>
        </top>
        <bottom style="thin">
          <color theme="0" tint="-0.149998474074526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family val="2"/>
        <scheme val="none"/>
      </font>
      <numFmt numFmtId="13" formatCode="0%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family val="2"/>
        <scheme val="none"/>
      </font>
      <numFmt numFmtId="13" formatCode="0%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family val="2"/>
        <scheme val="none"/>
      </font>
      <numFmt numFmtId="167" formatCode="&quot;$&quot;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family val="2"/>
        <scheme val="none"/>
      </font>
      <numFmt numFmtId="165" formatCode="mm/dd/yy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border outline="0">
        <top style="thin">
          <color theme="0" tint="-0.14999847407452621"/>
        </top>
      </border>
    </dxf>
    <dxf>
      <border outline="0">
        <bottom style="thin">
          <color theme="0" tint="-0.14999847407452621"/>
        </bottom>
      </border>
    </dxf>
    <dxf>
      <border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family val="2"/>
        <scheme val="none"/>
      </font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/>
        <bottom/>
      </border>
    </dxf>
  </dxfs>
  <tableStyles count="0" defaultTableStyle="TableStyleMedium2" defaultPivotStyle="PivotStyleLight16"/>
  <colors>
    <mruColors>
      <color rgb="FF04D3F7"/>
      <color rgb="FF28323C"/>
      <color rgb="FF3C46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382019576791571"/>
          <c:y val="0.15519605975474191"/>
          <c:w val="0.53971320955736524"/>
          <c:h val="0.68033826082957982"/>
        </c:manualLayout>
      </c:layout>
      <c:doughnutChart>
        <c:varyColors val="1"/>
        <c:ser>
          <c:idx val="0"/>
          <c:order val="0"/>
          <c:tx>
            <c:strRef>
              <c:f>'Helper Sheet'!$T$7:$U$7</c:f>
              <c:strCache>
                <c:ptCount val="1"/>
                <c:pt idx="0">
                  <c:v>Score 1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</c:spPr>
          <c:dPt>
            <c:idx val="0"/>
            <c:bubble3D val="0"/>
            <c:spPr>
              <a:solidFill>
                <a:srgbClr val="04D3F7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5C0-4C3E-9E63-F46EED4B6F0A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5C0-4C3E-9E63-F46EED4B6F0A}"/>
              </c:ext>
            </c:extLst>
          </c:dPt>
          <c:val>
            <c:numRef>
              <c:f>'Helper Sheet'!$U$8:$U$9</c:f>
              <c:numCache>
                <c:formatCode>0.00%</c:formatCode>
                <c:ptCount val="2"/>
                <c:pt idx="0">
                  <c:v>0.85142857142857142</c:v>
                </c:pt>
                <c:pt idx="1">
                  <c:v>0.14857142857142858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C0-4C3E-9E63-F46EED4B6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2"/>
      </c:doughnutChart>
      <c:scatterChart>
        <c:scatterStyle val="lineMarker"/>
        <c:varyColors val="0"/>
        <c:ser>
          <c:idx val="1"/>
          <c:order val="1"/>
          <c:tx>
            <c:strRef>
              <c:f>'Helper Sheet'!$T$11:$U$11</c:f>
              <c:strCache>
                <c:ptCount val="1"/>
                <c:pt idx="0">
                  <c:v>Score 1 - SCATTER</c:v>
                </c:pt>
              </c:strCache>
            </c:strRef>
          </c:tx>
          <c:spPr>
            <a:ln w="25400" cap="rnd">
              <a:noFill/>
              <a:round/>
            </a:ln>
            <a:effectLst>
              <a:softEdge rad="0"/>
            </a:effectLst>
          </c:spPr>
          <c:marker>
            <c:symbol val="circle"/>
            <c:size val="10"/>
            <c:spPr>
              <a:solidFill>
                <a:srgbClr val="04D3F7"/>
              </a:solidFill>
              <a:ln w="9525">
                <a:noFill/>
              </a:ln>
              <a:effectLst>
                <a:softEdge rad="0"/>
              </a:effectLst>
            </c:spPr>
          </c:marker>
          <c:xVal>
            <c:numRef>
              <c:f>'Helper Sheet'!$T$13:$T$14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-0.80370852683078875</c:v>
                </c:pt>
              </c:numCache>
            </c:numRef>
          </c:xVal>
          <c:yVal>
            <c:numRef>
              <c:f>'Helper Sheet'!$U$13:$U$14</c:f>
              <c:numCache>
                <c:formatCode>0.00</c:formatCode>
                <c:ptCount val="2"/>
                <c:pt idx="0" formatCode="0">
                  <c:v>1</c:v>
                </c:pt>
                <c:pt idx="1">
                  <c:v>0.59502319610203713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5C0-4C3E-9E63-F46EED4B6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840511"/>
        <c:axId val="647837151"/>
      </c:scatterChart>
      <c:valAx>
        <c:axId val="647837151"/>
        <c:scaling>
          <c:orientation val="minMax"/>
          <c:max val="1.1600000000000001"/>
          <c:min val="-1.1600000000000001"/>
        </c:scaling>
        <c:delete val="1"/>
        <c:axPos val="l"/>
        <c:numFmt formatCode="0" sourceLinked="1"/>
        <c:majorTickMark val="out"/>
        <c:minorTickMark val="none"/>
        <c:tickLblPos val="nextTo"/>
        <c:crossAx val="647840511"/>
        <c:crossBetween val="midCat"/>
        <c:majorUnit val="0.1"/>
      </c:valAx>
      <c:valAx>
        <c:axId val="647840511"/>
        <c:scaling>
          <c:orientation val="minMax"/>
          <c:max val="1.1600000000000001"/>
          <c:min val="-1.1600000000000001"/>
        </c:scaling>
        <c:delete val="1"/>
        <c:axPos val="t"/>
        <c:numFmt formatCode="General" sourceLinked="1"/>
        <c:majorTickMark val="out"/>
        <c:minorTickMark val="none"/>
        <c:tickLblPos val="nextTo"/>
        <c:crossAx val="647837151"/>
        <c:crosses val="max"/>
        <c:crossBetween val="midCat"/>
        <c:majorUnit val="0.1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28323C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382019576791571"/>
          <c:y val="0.15519605975474191"/>
          <c:w val="0.53971320955736524"/>
          <c:h val="0.68033826082957982"/>
        </c:manualLayout>
      </c:layout>
      <c:doughnutChart>
        <c:varyColors val="1"/>
        <c:ser>
          <c:idx val="0"/>
          <c:order val="0"/>
          <c:tx>
            <c:strRef>
              <c:f>'Helper Sheet'!$Z$7:$AA$7</c:f>
              <c:strCache>
                <c:ptCount val="1"/>
                <c:pt idx="0">
                  <c:v>Score 3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04D3F7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E9E-4395-86D9-677ACDD9A639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E9E-4395-86D9-677ACDD9A639}"/>
              </c:ext>
            </c:extLst>
          </c:dPt>
          <c:val>
            <c:numRef>
              <c:f>'Helper Sheet'!$AA$8:$AA$9</c:f>
              <c:numCache>
                <c:formatCode>0.00%</c:formatCode>
                <c:ptCount val="2"/>
                <c:pt idx="0">
                  <c:v>0.91714285714285704</c:v>
                </c:pt>
                <c:pt idx="1">
                  <c:v>8.2857142857142962E-2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9E-4395-86D9-677ACDD9A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2"/>
      </c:doughnutChart>
      <c:scatterChart>
        <c:scatterStyle val="lineMarker"/>
        <c:varyColors val="0"/>
        <c:ser>
          <c:idx val="1"/>
          <c:order val="1"/>
          <c:tx>
            <c:strRef>
              <c:f>'Helper Sheet'!$Z$11:$AA$11</c:f>
              <c:strCache>
                <c:ptCount val="1"/>
                <c:pt idx="0">
                  <c:v>Score 3 - SCATTER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4D3F7"/>
              </a:solidFill>
              <a:ln w="9525">
                <a:noFill/>
              </a:ln>
              <a:effectLst>
                <a:softEdge rad="0"/>
              </a:effectLst>
            </c:spPr>
          </c:marker>
          <c:xVal>
            <c:numRef>
              <c:f>'Helper Sheet'!$Z$13:$Z$14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-0.4974066239132226</c:v>
                </c:pt>
              </c:numCache>
            </c:numRef>
          </c:xVal>
          <c:yVal>
            <c:numRef>
              <c:f>'Helper Sheet'!$AA$13:$AA$14</c:f>
              <c:numCache>
                <c:formatCode>0.00</c:formatCode>
                <c:ptCount val="2"/>
                <c:pt idx="0" formatCode="0">
                  <c:v>1</c:v>
                </c:pt>
                <c:pt idx="1">
                  <c:v>0.86751752171771723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E9E-4395-86D9-677ACDD9A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840511"/>
        <c:axId val="647837151"/>
      </c:scatterChart>
      <c:valAx>
        <c:axId val="647837151"/>
        <c:scaling>
          <c:orientation val="minMax"/>
          <c:max val="1.1600000000000001"/>
          <c:min val="-1.1600000000000001"/>
        </c:scaling>
        <c:delete val="1"/>
        <c:axPos val="l"/>
        <c:numFmt formatCode="0" sourceLinked="1"/>
        <c:majorTickMark val="out"/>
        <c:minorTickMark val="none"/>
        <c:tickLblPos val="nextTo"/>
        <c:crossAx val="647840511"/>
        <c:crosses val="autoZero"/>
        <c:crossBetween val="midCat"/>
        <c:majorUnit val="0.1"/>
      </c:valAx>
      <c:valAx>
        <c:axId val="647840511"/>
        <c:scaling>
          <c:orientation val="minMax"/>
          <c:max val="1.1600000000000001"/>
          <c:min val="-1.1600000000000001"/>
        </c:scaling>
        <c:delete val="1"/>
        <c:axPos val="t"/>
        <c:numFmt formatCode="General" sourceLinked="1"/>
        <c:majorTickMark val="out"/>
        <c:minorTickMark val="none"/>
        <c:tickLblPos val="nextTo"/>
        <c:crossAx val="647837151"/>
        <c:crosses val="max"/>
        <c:crossBetween val="midCat"/>
        <c:majorUnit val="0.1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28323C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382019576791571"/>
          <c:y val="0.15519605975474191"/>
          <c:w val="0.53971320955736524"/>
          <c:h val="0.68033826082957982"/>
        </c:manualLayout>
      </c:layout>
      <c:doughnutChart>
        <c:varyColors val="1"/>
        <c:ser>
          <c:idx val="0"/>
          <c:order val="0"/>
          <c:tx>
            <c:strRef>
              <c:f>'Helper Sheet'!$AC$7:$AD$7</c:f>
              <c:strCache>
                <c:ptCount val="1"/>
                <c:pt idx="0">
                  <c:v>Score 4</c:v>
                </c:pt>
              </c:strCache>
            </c:strRef>
          </c:tx>
          <c:spPr>
            <a:solidFill>
              <a:schemeClr val="bg1"/>
            </a:solidFill>
          </c:spPr>
          <c:dPt>
            <c:idx val="0"/>
            <c:bubble3D val="0"/>
            <c:spPr>
              <a:solidFill>
                <a:srgbClr val="04D3F7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478-4ACC-9D3E-3E015A509EA9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478-4ACC-9D3E-3E015A509EA9}"/>
              </c:ext>
            </c:extLst>
          </c:dPt>
          <c:val>
            <c:numRef>
              <c:f>'Helper Sheet'!$AD$8:$AD$9</c:f>
              <c:numCache>
                <c:formatCode>0.00%</c:formatCode>
                <c:ptCount val="2"/>
                <c:pt idx="0">
                  <c:v>0.54285714285714282</c:v>
                </c:pt>
                <c:pt idx="1">
                  <c:v>0.45714285714285718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78-4ACC-9D3E-3E015A509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2"/>
      </c:doughnutChart>
      <c:scatterChart>
        <c:scatterStyle val="lineMarker"/>
        <c:varyColors val="0"/>
        <c:ser>
          <c:idx val="1"/>
          <c:order val="1"/>
          <c:tx>
            <c:strRef>
              <c:f>'Helper Sheet'!$AC$11:$AD$11</c:f>
              <c:strCache>
                <c:ptCount val="1"/>
                <c:pt idx="0">
                  <c:v>Score 4 - SCATTER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4D3F7"/>
              </a:solidFill>
              <a:ln w="9525">
                <a:noFill/>
              </a:ln>
              <a:effectLst>
                <a:softEdge rad="0"/>
              </a:effectLst>
            </c:spPr>
          </c:marker>
          <c:xVal>
            <c:numRef>
              <c:f>'Helper Sheet'!$AC$13:$AC$14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-0.26603684556667478</c:v>
                </c:pt>
              </c:numCache>
            </c:numRef>
          </c:xVal>
          <c:yVal>
            <c:numRef>
              <c:f>'Helper Sheet'!$AD$13:$AD$14</c:f>
              <c:numCache>
                <c:formatCode>0.00</c:formatCode>
                <c:ptCount val="2"/>
                <c:pt idx="0" formatCode="0">
                  <c:v>1</c:v>
                </c:pt>
                <c:pt idx="1">
                  <c:v>-0.96396286069585335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78-4ACC-9D3E-3E015A509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840511"/>
        <c:axId val="647837151"/>
      </c:scatterChart>
      <c:valAx>
        <c:axId val="647837151"/>
        <c:scaling>
          <c:orientation val="minMax"/>
          <c:max val="1.1600000000000001"/>
          <c:min val="-1.1600000000000001"/>
        </c:scaling>
        <c:delete val="1"/>
        <c:axPos val="l"/>
        <c:numFmt formatCode="0" sourceLinked="1"/>
        <c:majorTickMark val="out"/>
        <c:minorTickMark val="none"/>
        <c:tickLblPos val="nextTo"/>
        <c:crossAx val="647840511"/>
        <c:crosses val="autoZero"/>
        <c:crossBetween val="midCat"/>
        <c:majorUnit val="0.1"/>
      </c:valAx>
      <c:valAx>
        <c:axId val="647840511"/>
        <c:scaling>
          <c:orientation val="minMax"/>
          <c:max val="1.1600000000000001"/>
          <c:min val="-1.1600000000000001"/>
        </c:scaling>
        <c:delete val="1"/>
        <c:axPos val="t"/>
        <c:numFmt formatCode="General" sourceLinked="1"/>
        <c:majorTickMark val="out"/>
        <c:minorTickMark val="none"/>
        <c:tickLblPos val="nextTo"/>
        <c:crossAx val="647837151"/>
        <c:crosses val="max"/>
        <c:crossBetween val="midCat"/>
        <c:majorUnit val="0.1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28323C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382019576791571"/>
          <c:y val="0.15519605975474191"/>
          <c:w val="0.53971320955736524"/>
          <c:h val="0.68033826082957982"/>
        </c:manualLayout>
      </c:layout>
      <c:doughnutChart>
        <c:varyColors val="1"/>
        <c:ser>
          <c:idx val="0"/>
          <c:order val="0"/>
          <c:tx>
            <c:strRef>
              <c:f>'Helper Sheet'!$AF$7:$AG$7</c:f>
              <c:strCache>
                <c:ptCount val="1"/>
                <c:pt idx="0">
                  <c:v>Score 5</c:v>
                </c:pt>
              </c:strCache>
            </c:strRef>
          </c:tx>
          <c:dPt>
            <c:idx val="0"/>
            <c:bubble3D val="0"/>
            <c:spPr>
              <a:solidFill>
                <a:srgbClr val="04D3F7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5BE-4C1F-B448-6172EB903D59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5BE-4C1F-B448-6172EB903D59}"/>
              </c:ext>
            </c:extLst>
          </c:dPt>
          <c:val>
            <c:numRef>
              <c:f>'Helper Sheet'!$AG$8:$AG$9</c:f>
              <c:numCache>
                <c:formatCode>0.00%</c:formatCode>
                <c:ptCount val="2"/>
                <c:pt idx="0">
                  <c:v>0.75428571428571434</c:v>
                </c:pt>
                <c:pt idx="1">
                  <c:v>0.24571428571428566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BE-4C1F-B448-6172EB903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2"/>
      </c:doughnutChart>
      <c:scatterChart>
        <c:scatterStyle val="lineMarker"/>
        <c:varyColors val="0"/>
        <c:ser>
          <c:idx val="1"/>
          <c:order val="1"/>
          <c:tx>
            <c:strRef>
              <c:f>'Helper Sheet'!$AF$11:$AG$11</c:f>
              <c:strCache>
                <c:ptCount val="1"/>
                <c:pt idx="0">
                  <c:v>Score5 - SCATTER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4D3F7"/>
              </a:solidFill>
              <a:ln w="9525">
                <a:noFill/>
              </a:ln>
              <a:effectLst>
                <a:softEdge rad="0"/>
              </a:effectLst>
            </c:spPr>
          </c:marker>
          <c:xVal>
            <c:numRef>
              <c:f>'Helper Sheet'!$AF$13:$AF$14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-0.99963746501102113</c:v>
                </c:pt>
              </c:numCache>
            </c:numRef>
          </c:xVal>
          <c:yVal>
            <c:numRef>
              <c:f>'Helper Sheet'!$AG$13:$AG$14</c:f>
              <c:numCache>
                <c:formatCode>0.00</c:formatCode>
                <c:ptCount val="2"/>
                <c:pt idx="0" formatCode="0">
                  <c:v>1</c:v>
                </c:pt>
                <c:pt idx="1">
                  <c:v>2.6924682845663229E-2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5BE-4C1F-B448-6172EB903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840511"/>
        <c:axId val="647837151"/>
      </c:scatterChart>
      <c:valAx>
        <c:axId val="647837151"/>
        <c:scaling>
          <c:orientation val="minMax"/>
          <c:max val="1.1600000000000001"/>
          <c:min val="-1.1600000000000001"/>
        </c:scaling>
        <c:delete val="1"/>
        <c:axPos val="l"/>
        <c:numFmt formatCode="0" sourceLinked="1"/>
        <c:majorTickMark val="out"/>
        <c:minorTickMark val="none"/>
        <c:tickLblPos val="nextTo"/>
        <c:crossAx val="647840511"/>
        <c:crosses val="autoZero"/>
        <c:crossBetween val="midCat"/>
        <c:majorUnit val="0.1"/>
      </c:valAx>
      <c:valAx>
        <c:axId val="647840511"/>
        <c:scaling>
          <c:orientation val="minMax"/>
          <c:max val="1.1600000000000001"/>
          <c:min val="-1.1600000000000001"/>
        </c:scaling>
        <c:delete val="1"/>
        <c:axPos val="t"/>
        <c:numFmt formatCode="General" sourceLinked="1"/>
        <c:majorTickMark val="out"/>
        <c:minorTickMark val="none"/>
        <c:tickLblPos val="nextTo"/>
        <c:crossAx val="647837151"/>
        <c:crosses val="max"/>
        <c:crossBetween val="midCat"/>
        <c:majorUnit val="0.1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28323C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382019576791571"/>
          <c:y val="0.15519605975474191"/>
          <c:w val="0.53971320955736524"/>
          <c:h val="0.68033826082957982"/>
        </c:manualLayout>
      </c:layout>
      <c:doughnutChart>
        <c:varyColors val="1"/>
        <c:ser>
          <c:idx val="0"/>
          <c:order val="0"/>
          <c:tx>
            <c:strRef>
              <c:f>'Helper Sheet'!$W$11:$X$11</c:f>
              <c:strCache>
                <c:ptCount val="1"/>
                <c:pt idx="0">
                  <c:v>Score 2 - SCATTER</c:v>
                </c:pt>
              </c:strCache>
            </c:strRef>
          </c:tx>
          <c:spPr>
            <a:solidFill>
              <a:srgbClr val="04D3F7"/>
            </a:solidFill>
            <a:ln>
              <a:noFill/>
            </a:ln>
          </c:spPr>
          <c:dPt>
            <c:idx val="0"/>
            <c:bubble3D val="0"/>
            <c:spPr>
              <a:solidFill>
                <a:srgbClr val="04D3F7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B3C-4961-97B2-588053B5CE1B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B3C-4961-97B2-588053B5CE1B}"/>
              </c:ext>
            </c:extLst>
          </c:dPt>
          <c:val>
            <c:numRef>
              <c:f>'Helper Sheet'!$X$8:$X$9</c:f>
              <c:numCache>
                <c:formatCode>0.00%</c:formatCode>
                <c:ptCount val="2"/>
                <c:pt idx="0">
                  <c:v>0.73428571428571432</c:v>
                </c:pt>
                <c:pt idx="1">
                  <c:v>0.26571428571428568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3C-4961-97B2-588053B5C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2"/>
      </c:doughnutChart>
      <c:scatterChart>
        <c:scatterStyle val="lineMarker"/>
        <c:varyColors val="0"/>
        <c:ser>
          <c:idx val="1"/>
          <c:order val="1"/>
          <c:tx>
            <c:strRef>
              <c:f>'Helper Sheet'!$W$11:$X$11</c:f>
              <c:strCache>
                <c:ptCount val="1"/>
                <c:pt idx="0">
                  <c:v>Score 2 - SCATTER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4D3F7"/>
              </a:solidFill>
              <a:ln w="9525">
                <a:noFill/>
              </a:ln>
              <a:effectLst>
                <a:softEdge rad="0"/>
              </a:effectLst>
            </c:spPr>
          </c:marker>
          <c:xVal>
            <c:numRef>
              <c:f>'Helper Sheet'!$W$13:$W$14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-0.99512958258591133</c:v>
                </c:pt>
              </c:numCache>
            </c:numRef>
          </c:xVal>
          <c:yVal>
            <c:numRef>
              <c:f>'Helper Sheet'!$X$13:$X$14</c:f>
              <c:numCache>
                <c:formatCode>0.00</c:formatCode>
                <c:ptCount val="2"/>
                <c:pt idx="0" formatCode="0">
                  <c:v>1</c:v>
                </c:pt>
                <c:pt idx="1">
                  <c:v>-9.857542220244328E-2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B3C-4961-97B2-588053B5C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840511"/>
        <c:axId val="647837151"/>
      </c:scatterChart>
      <c:valAx>
        <c:axId val="647837151"/>
        <c:scaling>
          <c:orientation val="minMax"/>
          <c:max val="1.1600000000000001"/>
          <c:min val="-1.1600000000000001"/>
        </c:scaling>
        <c:delete val="1"/>
        <c:axPos val="l"/>
        <c:numFmt formatCode="0" sourceLinked="1"/>
        <c:majorTickMark val="out"/>
        <c:minorTickMark val="none"/>
        <c:tickLblPos val="nextTo"/>
        <c:crossAx val="647840511"/>
        <c:crosses val="autoZero"/>
        <c:crossBetween val="midCat"/>
        <c:majorUnit val="0.1"/>
      </c:valAx>
      <c:valAx>
        <c:axId val="647840511"/>
        <c:scaling>
          <c:orientation val="minMax"/>
          <c:max val="1.1600000000000001"/>
          <c:min val="-1.1600000000000001"/>
        </c:scaling>
        <c:delete val="1"/>
        <c:axPos val="t"/>
        <c:numFmt formatCode="General" sourceLinked="1"/>
        <c:majorTickMark val="out"/>
        <c:minorTickMark val="none"/>
        <c:tickLblPos val="nextTo"/>
        <c:crossAx val="647837151"/>
        <c:crosses val="max"/>
        <c:crossBetween val="midCat"/>
        <c:majorUnit val="0.1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28323C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382019576791571"/>
          <c:y val="0.15519605975474191"/>
          <c:w val="0.53971320955736524"/>
          <c:h val="0.68033826082957982"/>
        </c:manualLayout>
      </c:layout>
      <c:doughnutChart>
        <c:varyColors val="1"/>
        <c:ser>
          <c:idx val="0"/>
          <c:order val="0"/>
          <c:tx>
            <c:strRef>
              <c:f>'Helper Sheet'!$Z$7:$AA$7</c:f>
              <c:strCache>
                <c:ptCount val="1"/>
                <c:pt idx="0">
                  <c:v>Score 3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04D3F7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F78-4357-9513-30A90584D08F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F78-4357-9513-30A90584D08F}"/>
              </c:ext>
            </c:extLst>
          </c:dPt>
          <c:val>
            <c:numRef>
              <c:f>'Helper Sheet'!$AA$8:$AA$9</c:f>
              <c:numCache>
                <c:formatCode>0.00%</c:formatCode>
                <c:ptCount val="2"/>
                <c:pt idx="0">
                  <c:v>0.91714285714285704</c:v>
                </c:pt>
                <c:pt idx="1">
                  <c:v>8.2857142857142962E-2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78-4357-9513-30A90584D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2"/>
      </c:doughnutChart>
      <c:scatterChart>
        <c:scatterStyle val="lineMarker"/>
        <c:varyColors val="0"/>
        <c:ser>
          <c:idx val="1"/>
          <c:order val="1"/>
          <c:tx>
            <c:strRef>
              <c:f>'Helper Sheet'!$Z$11:$AA$11</c:f>
              <c:strCache>
                <c:ptCount val="1"/>
                <c:pt idx="0">
                  <c:v>Score 3 - SCATTER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4D3F7"/>
              </a:solidFill>
              <a:ln w="9525">
                <a:noFill/>
              </a:ln>
              <a:effectLst>
                <a:softEdge rad="0"/>
              </a:effectLst>
            </c:spPr>
          </c:marker>
          <c:xVal>
            <c:numRef>
              <c:f>'Helper Sheet'!$Z$13:$Z$14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-0.4974066239132226</c:v>
                </c:pt>
              </c:numCache>
            </c:numRef>
          </c:xVal>
          <c:yVal>
            <c:numRef>
              <c:f>'Helper Sheet'!$AA$13:$AA$14</c:f>
              <c:numCache>
                <c:formatCode>0.00</c:formatCode>
                <c:ptCount val="2"/>
                <c:pt idx="0" formatCode="0">
                  <c:v>1</c:v>
                </c:pt>
                <c:pt idx="1">
                  <c:v>0.86751752171771723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F78-4357-9513-30A90584D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840511"/>
        <c:axId val="647837151"/>
      </c:scatterChart>
      <c:valAx>
        <c:axId val="647837151"/>
        <c:scaling>
          <c:orientation val="minMax"/>
          <c:max val="1.1600000000000001"/>
          <c:min val="-1.1600000000000001"/>
        </c:scaling>
        <c:delete val="1"/>
        <c:axPos val="l"/>
        <c:numFmt formatCode="0" sourceLinked="1"/>
        <c:majorTickMark val="out"/>
        <c:minorTickMark val="none"/>
        <c:tickLblPos val="nextTo"/>
        <c:crossAx val="647840511"/>
        <c:crosses val="autoZero"/>
        <c:crossBetween val="midCat"/>
        <c:majorUnit val="0.1"/>
      </c:valAx>
      <c:valAx>
        <c:axId val="647840511"/>
        <c:scaling>
          <c:orientation val="minMax"/>
          <c:max val="1.1600000000000001"/>
          <c:min val="-1.1600000000000001"/>
        </c:scaling>
        <c:delete val="1"/>
        <c:axPos val="t"/>
        <c:numFmt formatCode="General" sourceLinked="1"/>
        <c:majorTickMark val="out"/>
        <c:minorTickMark val="none"/>
        <c:tickLblPos val="nextTo"/>
        <c:crossAx val="647837151"/>
        <c:crosses val="max"/>
        <c:crossBetween val="midCat"/>
        <c:majorUnit val="0.1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28323C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382019576791571"/>
          <c:y val="0.15519605975474191"/>
          <c:w val="0.53971320955736524"/>
          <c:h val="0.68033826082957982"/>
        </c:manualLayout>
      </c:layout>
      <c:doughnutChart>
        <c:varyColors val="1"/>
        <c:ser>
          <c:idx val="0"/>
          <c:order val="0"/>
          <c:tx>
            <c:strRef>
              <c:f>'Helper Sheet'!$AC$7:$AD$7</c:f>
              <c:strCache>
                <c:ptCount val="1"/>
                <c:pt idx="0">
                  <c:v>Score 4</c:v>
                </c:pt>
              </c:strCache>
            </c:strRef>
          </c:tx>
          <c:spPr>
            <a:solidFill>
              <a:schemeClr val="bg1"/>
            </a:solidFill>
          </c:spPr>
          <c:dPt>
            <c:idx val="0"/>
            <c:bubble3D val="0"/>
            <c:spPr>
              <a:solidFill>
                <a:srgbClr val="04D3F7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261-4B08-9034-C42FCCEEF9DE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261-4B08-9034-C42FCCEEF9DE}"/>
              </c:ext>
            </c:extLst>
          </c:dPt>
          <c:val>
            <c:numRef>
              <c:f>'Helper Sheet'!$AD$8:$AD$9</c:f>
              <c:numCache>
                <c:formatCode>0.00%</c:formatCode>
                <c:ptCount val="2"/>
                <c:pt idx="0">
                  <c:v>0.54285714285714282</c:v>
                </c:pt>
                <c:pt idx="1">
                  <c:v>0.45714285714285718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61-4B08-9034-C42FCCEEF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2"/>
      </c:doughnutChart>
      <c:scatterChart>
        <c:scatterStyle val="lineMarker"/>
        <c:varyColors val="0"/>
        <c:ser>
          <c:idx val="1"/>
          <c:order val="1"/>
          <c:tx>
            <c:strRef>
              <c:f>'Helper Sheet'!$AC$11:$AD$11</c:f>
              <c:strCache>
                <c:ptCount val="1"/>
                <c:pt idx="0">
                  <c:v>Score 4 - SCATTER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4D3F7"/>
              </a:solidFill>
              <a:ln w="9525">
                <a:noFill/>
              </a:ln>
              <a:effectLst>
                <a:softEdge rad="0"/>
              </a:effectLst>
            </c:spPr>
          </c:marker>
          <c:xVal>
            <c:numRef>
              <c:f>'Helper Sheet'!$AC$13:$AC$14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-0.26603684556667478</c:v>
                </c:pt>
              </c:numCache>
            </c:numRef>
          </c:xVal>
          <c:yVal>
            <c:numRef>
              <c:f>'Helper Sheet'!$AD$13:$AD$14</c:f>
              <c:numCache>
                <c:formatCode>0.00</c:formatCode>
                <c:ptCount val="2"/>
                <c:pt idx="0" formatCode="0">
                  <c:v>1</c:v>
                </c:pt>
                <c:pt idx="1">
                  <c:v>-0.96396286069585335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61-4B08-9034-C42FCCEEF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840511"/>
        <c:axId val="647837151"/>
      </c:scatterChart>
      <c:valAx>
        <c:axId val="647837151"/>
        <c:scaling>
          <c:orientation val="minMax"/>
          <c:max val="1.1600000000000001"/>
          <c:min val="-1.1600000000000001"/>
        </c:scaling>
        <c:delete val="1"/>
        <c:axPos val="l"/>
        <c:numFmt formatCode="0" sourceLinked="1"/>
        <c:majorTickMark val="out"/>
        <c:minorTickMark val="none"/>
        <c:tickLblPos val="nextTo"/>
        <c:crossAx val="647840511"/>
        <c:crosses val="autoZero"/>
        <c:crossBetween val="midCat"/>
        <c:majorUnit val="0.1"/>
      </c:valAx>
      <c:valAx>
        <c:axId val="647840511"/>
        <c:scaling>
          <c:orientation val="minMax"/>
          <c:max val="1.1600000000000001"/>
          <c:min val="-1.1600000000000001"/>
        </c:scaling>
        <c:delete val="1"/>
        <c:axPos val="t"/>
        <c:numFmt formatCode="General" sourceLinked="1"/>
        <c:majorTickMark val="out"/>
        <c:minorTickMark val="none"/>
        <c:tickLblPos val="nextTo"/>
        <c:crossAx val="647837151"/>
        <c:crosses val="max"/>
        <c:crossBetween val="midCat"/>
        <c:majorUnit val="0.1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28323C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382019576791571"/>
          <c:y val="0.15519605975474191"/>
          <c:w val="0.53971320955736524"/>
          <c:h val="0.68033826082957982"/>
        </c:manualLayout>
      </c:layout>
      <c:doughnutChart>
        <c:varyColors val="1"/>
        <c:ser>
          <c:idx val="0"/>
          <c:order val="0"/>
          <c:tx>
            <c:strRef>
              <c:f>'Helper Sheet'!$AF$7:$AG$7</c:f>
              <c:strCache>
                <c:ptCount val="1"/>
                <c:pt idx="0">
                  <c:v>Score 5</c:v>
                </c:pt>
              </c:strCache>
            </c:strRef>
          </c:tx>
          <c:dPt>
            <c:idx val="0"/>
            <c:bubble3D val="0"/>
            <c:spPr>
              <a:solidFill>
                <a:srgbClr val="04D3F7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AF3-4288-95B1-5CFDA7189892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AF3-4288-95B1-5CFDA7189892}"/>
              </c:ext>
            </c:extLst>
          </c:dPt>
          <c:val>
            <c:numRef>
              <c:f>'Helper Sheet'!$AG$8:$AG$9</c:f>
              <c:numCache>
                <c:formatCode>0.00%</c:formatCode>
                <c:ptCount val="2"/>
                <c:pt idx="0">
                  <c:v>0.75428571428571434</c:v>
                </c:pt>
                <c:pt idx="1">
                  <c:v>0.24571428571428566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F3-4288-95B1-5CFDA7189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2"/>
      </c:doughnutChart>
      <c:scatterChart>
        <c:scatterStyle val="lineMarker"/>
        <c:varyColors val="0"/>
        <c:ser>
          <c:idx val="1"/>
          <c:order val="1"/>
          <c:tx>
            <c:strRef>
              <c:f>'Helper Sheet'!$AF$11:$AG$11</c:f>
              <c:strCache>
                <c:ptCount val="1"/>
                <c:pt idx="0">
                  <c:v>Score5 - SCATTER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4D3F7"/>
              </a:solidFill>
              <a:ln w="9525">
                <a:noFill/>
              </a:ln>
              <a:effectLst>
                <a:softEdge rad="0"/>
              </a:effectLst>
            </c:spPr>
          </c:marker>
          <c:xVal>
            <c:numRef>
              <c:f>'Helper Sheet'!$AF$13:$AF$14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-0.99963746501102113</c:v>
                </c:pt>
              </c:numCache>
            </c:numRef>
          </c:xVal>
          <c:yVal>
            <c:numRef>
              <c:f>'Helper Sheet'!$AG$13:$AG$14</c:f>
              <c:numCache>
                <c:formatCode>0.00</c:formatCode>
                <c:ptCount val="2"/>
                <c:pt idx="0" formatCode="0">
                  <c:v>1</c:v>
                </c:pt>
                <c:pt idx="1">
                  <c:v>2.6924682845663229E-2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AF3-4288-95B1-5CFDA7189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840511"/>
        <c:axId val="647837151"/>
      </c:scatterChart>
      <c:valAx>
        <c:axId val="647837151"/>
        <c:scaling>
          <c:orientation val="minMax"/>
          <c:max val="1.1600000000000001"/>
          <c:min val="-1.1600000000000001"/>
        </c:scaling>
        <c:delete val="1"/>
        <c:axPos val="l"/>
        <c:numFmt formatCode="0" sourceLinked="1"/>
        <c:majorTickMark val="out"/>
        <c:minorTickMark val="none"/>
        <c:tickLblPos val="nextTo"/>
        <c:crossAx val="647840511"/>
        <c:crosses val="autoZero"/>
        <c:crossBetween val="midCat"/>
        <c:majorUnit val="0.1"/>
      </c:valAx>
      <c:valAx>
        <c:axId val="647840511"/>
        <c:scaling>
          <c:orientation val="minMax"/>
          <c:max val="1.1600000000000001"/>
          <c:min val="-1.1600000000000001"/>
        </c:scaling>
        <c:delete val="1"/>
        <c:axPos val="t"/>
        <c:numFmt formatCode="General" sourceLinked="1"/>
        <c:majorTickMark val="out"/>
        <c:minorTickMark val="none"/>
        <c:tickLblPos val="nextTo"/>
        <c:crossAx val="647837151"/>
        <c:crosses val="max"/>
        <c:crossBetween val="midCat"/>
        <c:majorUnit val="0.1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28323C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420524588913464"/>
          <c:y val="5.0830498298979385E-2"/>
          <c:w val="0.75579475411086539"/>
          <c:h val="0.898339003402041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4D3F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'Helper Sheet'!$F$7:$J$7</c:f>
              <c:strCache>
                <c:ptCount val="5"/>
                <c:pt idx="0">
                  <c:v>Region 1</c:v>
                </c:pt>
                <c:pt idx="1">
                  <c:v>Region 2</c:v>
                </c:pt>
                <c:pt idx="2">
                  <c:v>Region 3</c:v>
                </c:pt>
                <c:pt idx="3">
                  <c:v>Region 4</c:v>
                </c:pt>
                <c:pt idx="4">
                  <c:v>Region 5</c:v>
                </c:pt>
              </c:strCache>
            </c:strRef>
          </c:cat>
          <c:val>
            <c:numRef>
              <c:f>'Helper Sheet'!$F$16:$J$16</c:f>
              <c:numCache>
                <c:formatCode>General</c:formatCode>
                <c:ptCount val="5"/>
                <c:pt idx="0">
                  <c:v>70</c:v>
                </c:pt>
                <c:pt idx="1">
                  <c:v>103</c:v>
                </c:pt>
                <c:pt idx="2">
                  <c:v>116</c:v>
                </c:pt>
                <c:pt idx="3">
                  <c:v>35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C-4519-B9B8-919485D1348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647198415"/>
        <c:axId val="647198895"/>
      </c:barChart>
      <c:catAx>
        <c:axId val="6471984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647198895"/>
        <c:crosses val="autoZero"/>
        <c:auto val="1"/>
        <c:lblAlgn val="ctr"/>
        <c:lblOffset val="100"/>
        <c:noMultiLvlLbl val="0"/>
      </c:catAx>
      <c:valAx>
        <c:axId val="64719889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7198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28323C"/>
    </a:solidFill>
    <a:ln w="9525" cap="flat" cmpd="sng" algn="ctr">
      <a:noFill/>
      <a:round/>
    </a:ln>
    <a:effectLst/>
  </c:spPr>
  <c:txPr>
    <a:bodyPr/>
    <a:lstStyle/>
    <a:p>
      <a:pPr>
        <a:defRPr>
          <a:latin typeface="Bahnschrift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251048481176674E-2"/>
          <c:y val="0.17997526889462395"/>
          <c:w val="0.81261658761279187"/>
          <c:h val="0.65032370401147244"/>
        </c:manualLayout>
      </c:layout>
      <c:areaChart>
        <c:grouping val="standard"/>
        <c:varyColors val="0"/>
        <c:ser>
          <c:idx val="0"/>
          <c:order val="0"/>
          <c:tx>
            <c:strRef>
              <c:f>'Helper Sheet'!$L$7</c:f>
              <c:strCache>
                <c:ptCount val="1"/>
                <c:pt idx="0">
                  <c:v>Website Visits</c:v>
                </c:pt>
              </c:strCache>
            </c:strRef>
          </c:tx>
          <c:spPr>
            <a:gradFill>
              <a:gsLst>
                <a:gs pos="20000">
                  <a:schemeClr val="accent1">
                    <a:lumMod val="5000"/>
                    <a:lumOff val="95000"/>
                    <a:alpha val="80000"/>
                  </a:schemeClr>
                </a:gs>
                <a:gs pos="99000">
                  <a:schemeClr val="bg1">
                    <a:alpha val="0"/>
                  </a:schemeClr>
                </a:gs>
              </a:gsLst>
              <a:lin ang="5400000" scaled="1"/>
            </a:gradFill>
            <a:ln>
              <a:noFill/>
            </a:ln>
            <a:effectLst>
              <a:softEdge rad="0"/>
            </a:effectLst>
          </c:spPr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0-BE9D-4A13-A39B-990DE32A3235}"/>
              </c:ext>
            </c:extLst>
          </c:dPt>
          <c:cat>
            <c:numRef>
              <c:f>'Helper Sheet'!$A$8:$A$14</c:f>
              <c:numCache>
                <c:formatCode>mm/dd/yyyy</c:formatCode>
                <c:ptCount val="7"/>
                <c:pt idx="0">
                  <c:v>45462</c:v>
                </c:pt>
                <c:pt idx="1">
                  <c:v>45463</c:v>
                </c:pt>
                <c:pt idx="2">
                  <c:v>45464</c:v>
                </c:pt>
                <c:pt idx="3">
                  <c:v>45465</c:v>
                </c:pt>
                <c:pt idx="4">
                  <c:v>45466</c:v>
                </c:pt>
                <c:pt idx="5">
                  <c:v>45467</c:v>
                </c:pt>
                <c:pt idx="6">
                  <c:v>45468</c:v>
                </c:pt>
              </c:numCache>
            </c:numRef>
          </c:cat>
          <c:val>
            <c:numRef>
              <c:f>'Helper Sheet'!$L$8:$L$14</c:f>
              <c:numCache>
                <c:formatCode>General</c:formatCode>
                <c:ptCount val="7"/>
                <c:pt idx="0">
                  <c:v>36</c:v>
                </c:pt>
                <c:pt idx="1">
                  <c:v>48</c:v>
                </c:pt>
                <c:pt idx="2">
                  <c:v>30</c:v>
                </c:pt>
                <c:pt idx="3">
                  <c:v>54</c:v>
                </c:pt>
                <c:pt idx="4">
                  <c:v>51</c:v>
                </c:pt>
                <c:pt idx="5">
                  <c:v>30</c:v>
                </c:pt>
                <c:pt idx="6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9D-4A13-A39B-990DE32A3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253807"/>
        <c:axId val="768262447"/>
      </c:areaChart>
      <c:lineChart>
        <c:grouping val="standard"/>
        <c:varyColors val="0"/>
        <c:ser>
          <c:idx val="1"/>
          <c:order val="1"/>
          <c:tx>
            <c:strRef>
              <c:f>'Helper Sheet'!$M$7</c:f>
              <c:strCache>
                <c:ptCount val="1"/>
                <c:pt idx="0">
                  <c:v>Website Page Views</c:v>
                </c:pt>
              </c:strCache>
            </c:strRef>
          </c:tx>
          <c:spPr>
            <a:ln w="28575" cap="rnd">
              <a:solidFill>
                <a:srgbClr val="04D3F7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9525">
                <a:noFill/>
              </a:ln>
              <a:effectLst/>
            </c:spPr>
          </c:marker>
          <c:cat>
            <c:numRef>
              <c:f>'Helper Sheet'!$A$8:$A$14</c:f>
              <c:numCache>
                <c:formatCode>mm/dd/yyyy</c:formatCode>
                <c:ptCount val="7"/>
                <c:pt idx="0">
                  <c:v>45462</c:v>
                </c:pt>
                <c:pt idx="1">
                  <c:v>45463</c:v>
                </c:pt>
                <c:pt idx="2">
                  <c:v>45464</c:v>
                </c:pt>
                <c:pt idx="3">
                  <c:v>45465</c:v>
                </c:pt>
                <c:pt idx="4">
                  <c:v>45466</c:v>
                </c:pt>
                <c:pt idx="5">
                  <c:v>45467</c:v>
                </c:pt>
                <c:pt idx="6">
                  <c:v>45468</c:v>
                </c:pt>
              </c:numCache>
            </c:numRef>
          </c:cat>
          <c:val>
            <c:numRef>
              <c:f>'Helper Sheet'!$M$8:$M$14</c:f>
              <c:numCache>
                <c:formatCode>General</c:formatCode>
                <c:ptCount val="7"/>
                <c:pt idx="0">
                  <c:v>63</c:v>
                </c:pt>
                <c:pt idx="1">
                  <c:v>105</c:v>
                </c:pt>
                <c:pt idx="2">
                  <c:v>39</c:v>
                </c:pt>
                <c:pt idx="3">
                  <c:v>121</c:v>
                </c:pt>
                <c:pt idx="4">
                  <c:v>82</c:v>
                </c:pt>
                <c:pt idx="5">
                  <c:v>40</c:v>
                </c:pt>
                <c:pt idx="6">
                  <c:v>73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BE9D-4A13-A39B-990DE32A3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592767"/>
        <c:axId val="72587487"/>
      </c:lineChart>
      <c:dateAx>
        <c:axId val="72592767"/>
        <c:scaling>
          <c:orientation val="minMax"/>
        </c:scaling>
        <c:delete val="0"/>
        <c:axPos val="b"/>
        <c:numFmt formatCode="mm/d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bg1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72587487"/>
        <c:crosses val="autoZero"/>
        <c:auto val="1"/>
        <c:lblOffset val="100"/>
        <c:baseTimeUnit val="days"/>
      </c:dateAx>
      <c:valAx>
        <c:axId val="725874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4D3F7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72592767"/>
        <c:crosses val="autoZero"/>
        <c:crossBetween val="between"/>
      </c:valAx>
      <c:valAx>
        <c:axId val="76826244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ln>
                  <a:noFill/>
                </a:ln>
                <a:solidFill>
                  <a:schemeClr val="bg1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768253807"/>
        <c:crosses val="max"/>
        <c:crossBetween val="between"/>
      </c:valAx>
      <c:dateAx>
        <c:axId val="768253807"/>
        <c:scaling>
          <c:orientation val="minMax"/>
        </c:scaling>
        <c:delete val="1"/>
        <c:axPos val="b"/>
        <c:numFmt formatCode="mm/dd/yyyy" sourceLinked="1"/>
        <c:majorTickMark val="out"/>
        <c:minorTickMark val="none"/>
        <c:tickLblPos val="nextTo"/>
        <c:crossAx val="768262447"/>
        <c:crosses val="autoZero"/>
        <c:auto val="1"/>
        <c:lblOffset val="100"/>
        <c:baseTimeUnit val="days"/>
      </c:date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28323C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382019576791571"/>
          <c:y val="0.15519605975474191"/>
          <c:w val="0.53971320955736524"/>
          <c:h val="0.68033826082957982"/>
        </c:manualLayout>
      </c:layout>
      <c:doughnutChart>
        <c:varyColors val="1"/>
        <c:ser>
          <c:idx val="0"/>
          <c:order val="0"/>
          <c:tx>
            <c:strRef>
              <c:f>'Helper Sheet'!$T$7:$U$7</c:f>
              <c:strCache>
                <c:ptCount val="1"/>
                <c:pt idx="0">
                  <c:v>Score 1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</c:spPr>
          <c:dPt>
            <c:idx val="0"/>
            <c:bubble3D val="0"/>
            <c:spPr>
              <a:solidFill>
                <a:srgbClr val="04D3F7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AB7-428A-8188-DE8B78CD8201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AB7-428A-8188-DE8B78CD8201}"/>
              </c:ext>
            </c:extLst>
          </c:dPt>
          <c:val>
            <c:numRef>
              <c:f>'Helper Sheet'!$U$8:$U$9</c:f>
              <c:numCache>
                <c:formatCode>0.00%</c:formatCode>
                <c:ptCount val="2"/>
                <c:pt idx="0">
                  <c:v>0.85142857142857142</c:v>
                </c:pt>
                <c:pt idx="1">
                  <c:v>0.14857142857142858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B7-428A-8188-DE8B78CD8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2"/>
      </c:doughnutChart>
      <c:scatterChart>
        <c:scatterStyle val="lineMarker"/>
        <c:varyColors val="0"/>
        <c:ser>
          <c:idx val="1"/>
          <c:order val="1"/>
          <c:tx>
            <c:strRef>
              <c:f>'Helper Sheet'!$T$11:$U$11</c:f>
              <c:strCache>
                <c:ptCount val="1"/>
                <c:pt idx="0">
                  <c:v>Score 1 - SCATTER</c:v>
                </c:pt>
              </c:strCache>
            </c:strRef>
          </c:tx>
          <c:spPr>
            <a:ln w="25400" cap="rnd">
              <a:noFill/>
              <a:round/>
            </a:ln>
            <a:effectLst>
              <a:softEdge rad="0"/>
            </a:effectLst>
          </c:spPr>
          <c:marker>
            <c:symbol val="circle"/>
            <c:size val="10"/>
            <c:spPr>
              <a:solidFill>
                <a:srgbClr val="04D3F7"/>
              </a:solidFill>
              <a:ln w="9525">
                <a:noFill/>
              </a:ln>
              <a:effectLst>
                <a:softEdge rad="0"/>
              </a:effectLst>
            </c:spPr>
          </c:marker>
          <c:xVal>
            <c:numRef>
              <c:f>'Helper Sheet'!$T$13:$T$14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-0.80370852683078875</c:v>
                </c:pt>
              </c:numCache>
            </c:numRef>
          </c:xVal>
          <c:yVal>
            <c:numRef>
              <c:f>'Helper Sheet'!$U$13:$U$14</c:f>
              <c:numCache>
                <c:formatCode>0.00</c:formatCode>
                <c:ptCount val="2"/>
                <c:pt idx="0" formatCode="0">
                  <c:v>1</c:v>
                </c:pt>
                <c:pt idx="1">
                  <c:v>0.59502319610203713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AB7-428A-8188-DE8B78CD8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840511"/>
        <c:axId val="647837151"/>
      </c:scatterChart>
      <c:valAx>
        <c:axId val="647837151"/>
        <c:scaling>
          <c:orientation val="minMax"/>
          <c:max val="1.1600000000000001"/>
          <c:min val="-1.1600000000000001"/>
        </c:scaling>
        <c:delete val="1"/>
        <c:axPos val="l"/>
        <c:numFmt formatCode="0" sourceLinked="1"/>
        <c:majorTickMark val="out"/>
        <c:minorTickMark val="none"/>
        <c:tickLblPos val="nextTo"/>
        <c:crossAx val="647840511"/>
        <c:crosses val="autoZero"/>
        <c:crossBetween val="midCat"/>
        <c:majorUnit val="0.1"/>
      </c:valAx>
      <c:valAx>
        <c:axId val="647840511"/>
        <c:scaling>
          <c:orientation val="minMax"/>
          <c:max val="1.1600000000000001"/>
          <c:min val="-1.1600000000000001"/>
        </c:scaling>
        <c:delete val="1"/>
        <c:axPos val="t"/>
        <c:numFmt formatCode="General" sourceLinked="1"/>
        <c:majorTickMark val="out"/>
        <c:minorTickMark val="none"/>
        <c:tickLblPos val="nextTo"/>
        <c:crossAx val="647837151"/>
        <c:crosses val="max"/>
        <c:crossBetween val="midCat"/>
        <c:majorUnit val="0.1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28323C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382019576791571"/>
          <c:y val="0.15519605975474191"/>
          <c:w val="0.53971320955736524"/>
          <c:h val="0.68033826082957982"/>
        </c:manualLayout>
      </c:layout>
      <c:doughnutChart>
        <c:varyColors val="1"/>
        <c:ser>
          <c:idx val="0"/>
          <c:order val="0"/>
          <c:tx>
            <c:strRef>
              <c:f>'Helper Sheet'!$W$11:$X$11</c:f>
              <c:strCache>
                <c:ptCount val="1"/>
                <c:pt idx="0">
                  <c:v>Score 2 - SCATTER</c:v>
                </c:pt>
              </c:strCache>
            </c:strRef>
          </c:tx>
          <c:spPr>
            <a:solidFill>
              <a:srgbClr val="04D3F7"/>
            </a:solidFill>
            <a:ln>
              <a:noFill/>
            </a:ln>
          </c:spPr>
          <c:dPt>
            <c:idx val="0"/>
            <c:bubble3D val="0"/>
            <c:spPr>
              <a:solidFill>
                <a:srgbClr val="04D3F7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FE4-442E-8053-8CF9877B122A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FE4-442E-8053-8CF9877B122A}"/>
              </c:ext>
            </c:extLst>
          </c:dPt>
          <c:val>
            <c:numRef>
              <c:f>'Helper Sheet'!$X$8:$X$9</c:f>
              <c:numCache>
                <c:formatCode>0.00%</c:formatCode>
                <c:ptCount val="2"/>
                <c:pt idx="0">
                  <c:v>0.73428571428571432</c:v>
                </c:pt>
                <c:pt idx="1">
                  <c:v>0.26571428571428568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E4-442E-8053-8CF9877B1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2"/>
      </c:doughnutChart>
      <c:scatterChart>
        <c:scatterStyle val="lineMarker"/>
        <c:varyColors val="0"/>
        <c:ser>
          <c:idx val="1"/>
          <c:order val="1"/>
          <c:tx>
            <c:strRef>
              <c:f>'Helper Sheet'!$W$11:$X$11</c:f>
              <c:strCache>
                <c:ptCount val="1"/>
                <c:pt idx="0">
                  <c:v>Score 2 - SCATTER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4D3F7"/>
              </a:solidFill>
              <a:ln w="9525">
                <a:noFill/>
              </a:ln>
              <a:effectLst>
                <a:softEdge rad="0"/>
              </a:effectLst>
            </c:spPr>
          </c:marker>
          <c:xVal>
            <c:numRef>
              <c:f>'Helper Sheet'!$W$13:$W$14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-0.99512958258591133</c:v>
                </c:pt>
              </c:numCache>
            </c:numRef>
          </c:xVal>
          <c:yVal>
            <c:numRef>
              <c:f>'Helper Sheet'!$X$13:$X$14</c:f>
              <c:numCache>
                <c:formatCode>0.00</c:formatCode>
                <c:ptCount val="2"/>
                <c:pt idx="0" formatCode="0">
                  <c:v>1</c:v>
                </c:pt>
                <c:pt idx="1">
                  <c:v>-9.857542220244328E-2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FE4-442E-8053-8CF9877B1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840511"/>
        <c:axId val="647837151"/>
      </c:scatterChart>
      <c:valAx>
        <c:axId val="647837151"/>
        <c:scaling>
          <c:orientation val="minMax"/>
          <c:max val="1.1600000000000001"/>
          <c:min val="-1.1600000000000001"/>
        </c:scaling>
        <c:delete val="1"/>
        <c:axPos val="l"/>
        <c:numFmt formatCode="0" sourceLinked="1"/>
        <c:majorTickMark val="out"/>
        <c:minorTickMark val="none"/>
        <c:tickLblPos val="nextTo"/>
        <c:crossAx val="647840511"/>
        <c:crosses val="autoZero"/>
        <c:crossBetween val="midCat"/>
        <c:majorUnit val="0.1"/>
      </c:valAx>
      <c:valAx>
        <c:axId val="647840511"/>
        <c:scaling>
          <c:orientation val="minMax"/>
          <c:max val="1.1600000000000001"/>
          <c:min val="-1.1600000000000001"/>
        </c:scaling>
        <c:delete val="1"/>
        <c:axPos val="t"/>
        <c:numFmt formatCode="General" sourceLinked="1"/>
        <c:majorTickMark val="out"/>
        <c:minorTickMark val="none"/>
        <c:tickLblPos val="nextTo"/>
        <c:crossAx val="647837151"/>
        <c:crosses val="max"/>
        <c:crossBetween val="midCat"/>
        <c:majorUnit val="0.1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28323C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https://templatelab.com/" TargetMode="Externa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image" Target="../media/image2.svg"/><Relationship Id="rId7" Type="http://schemas.openxmlformats.org/officeDocument/2006/relationships/chart" Target="../charts/chart10.xml"/><Relationship Id="rId2" Type="http://schemas.openxmlformats.org/officeDocument/2006/relationships/image" Target="../media/image1.png"/><Relationship Id="rId1" Type="http://schemas.openxmlformats.org/officeDocument/2006/relationships/chart" Target="../charts/chart6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540434</xdr:colOff>
      <xdr:row>14</xdr:row>
      <xdr:rowOff>160606</xdr:rowOff>
    </xdr:from>
    <xdr:to>
      <xdr:col>21</xdr:col>
      <xdr:colOff>79634</xdr:colOff>
      <xdr:row>22</xdr:row>
      <xdr:rowOff>84323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A7ADF0-BDCC-4B8C-8446-29E2B0534F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540434</xdr:colOff>
      <xdr:row>14</xdr:row>
      <xdr:rowOff>160606</xdr:rowOff>
    </xdr:from>
    <xdr:to>
      <xdr:col>24</xdr:col>
      <xdr:colOff>79634</xdr:colOff>
      <xdr:row>22</xdr:row>
      <xdr:rowOff>84323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F266811-AB79-422C-B954-3015764BFC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540434</xdr:colOff>
      <xdr:row>14</xdr:row>
      <xdr:rowOff>160606</xdr:rowOff>
    </xdr:from>
    <xdr:to>
      <xdr:col>27</xdr:col>
      <xdr:colOff>79634</xdr:colOff>
      <xdr:row>22</xdr:row>
      <xdr:rowOff>84323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59E861C-89AC-4A6D-AA98-695429C97B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540434</xdr:colOff>
      <xdr:row>14</xdr:row>
      <xdr:rowOff>160606</xdr:rowOff>
    </xdr:from>
    <xdr:to>
      <xdr:col>30</xdr:col>
      <xdr:colOff>79634</xdr:colOff>
      <xdr:row>22</xdr:row>
      <xdr:rowOff>84323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494F2D5-78DF-43FC-936A-B277C98831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540434</xdr:colOff>
      <xdr:row>14</xdr:row>
      <xdr:rowOff>160606</xdr:rowOff>
    </xdr:from>
    <xdr:to>
      <xdr:col>33</xdr:col>
      <xdr:colOff>79634</xdr:colOff>
      <xdr:row>22</xdr:row>
      <xdr:rowOff>84323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B86C742-4086-44BD-A4F2-CF0085EB87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0.29849</cdr:x>
      <cdr:y>0.34674</cdr:y>
    </cdr:from>
    <cdr:to>
      <cdr:x>0.71627</cdr:x>
      <cdr:y>0.65189</cdr:y>
    </cdr:to>
    <cdr:sp macro="" textlink="'Helper Sheet'!$P$16">
      <cdr:nvSpPr>
        <cdr:cNvPr id="2" name="TextBox 26">
          <a:extLst xmlns:a="http://schemas.openxmlformats.org/drawingml/2006/main">
            <a:ext uri="{FF2B5EF4-FFF2-40B4-BE49-F238E27FC236}">
              <a16:creationId xmlns:a16="http://schemas.microsoft.com/office/drawing/2014/main" id="{A711995E-BCFC-3F86-9EA6-FD1B5EACD383}"/>
            </a:ext>
          </a:extLst>
        </cdr:cNvPr>
        <cdr:cNvSpPr txBox="1"/>
      </cdr:nvSpPr>
      <cdr:spPr>
        <a:xfrm xmlns:a="http://schemas.openxmlformats.org/drawingml/2006/main">
          <a:off x="515007" y="476469"/>
          <a:ext cx="720807" cy="41932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lIns="0" tIns="36000" rIns="36000" bIns="36000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3D23795-EC65-4A9F-B353-A5CF6CFDD823}" type="TxLink">
            <a:rPr lang="en-US" sz="2400" b="1" i="0" u="none" strike="noStrike">
              <a:solidFill>
                <a:srgbClr val="04D3F7"/>
              </a:solidFill>
              <a:latin typeface="Bahnschrift"/>
            </a:rPr>
            <a:pPr algn="ctr"/>
            <a:t>92</a:t>
          </a:fld>
          <a:endParaRPr lang="en-US" sz="59500" b="1">
            <a:solidFill>
              <a:srgbClr val="04D3F7"/>
            </a:solidFill>
            <a:latin typeface="Bahnschrift" panose="020B0502040204020203" pitchFamily="34" charset="0"/>
          </a:endParaRP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0.29849</cdr:x>
      <cdr:y>0.34674</cdr:y>
    </cdr:from>
    <cdr:to>
      <cdr:x>0.71627</cdr:x>
      <cdr:y>0.65189</cdr:y>
    </cdr:to>
    <cdr:sp macro="" textlink="'Helper Sheet'!$Q$16">
      <cdr:nvSpPr>
        <cdr:cNvPr id="2" name="TextBox 26">
          <a:extLst xmlns:a="http://schemas.openxmlformats.org/drawingml/2006/main">
            <a:ext uri="{FF2B5EF4-FFF2-40B4-BE49-F238E27FC236}">
              <a16:creationId xmlns:a16="http://schemas.microsoft.com/office/drawing/2014/main" id="{A711995E-BCFC-3F86-9EA6-FD1B5EACD383}"/>
            </a:ext>
          </a:extLst>
        </cdr:cNvPr>
        <cdr:cNvSpPr txBox="1"/>
      </cdr:nvSpPr>
      <cdr:spPr>
        <a:xfrm xmlns:a="http://schemas.openxmlformats.org/drawingml/2006/main">
          <a:off x="515007" y="476469"/>
          <a:ext cx="720807" cy="41932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lIns="0" tIns="36000" rIns="36000" bIns="36000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023685-54E0-4599-A8C3-8A388A94A9C4}" type="TxLink">
            <a:rPr lang="en-US" sz="2400" b="1" i="0" u="none" strike="noStrike">
              <a:solidFill>
                <a:srgbClr val="04D3F7"/>
              </a:solidFill>
              <a:latin typeface="Bahnschrift"/>
            </a:rPr>
            <a:pPr algn="ctr"/>
            <a:t>54</a:t>
          </a:fld>
          <a:endParaRPr lang="en-US" sz="59500" b="1">
            <a:solidFill>
              <a:srgbClr val="04D3F7"/>
            </a:solidFill>
            <a:latin typeface="Bahnschrift" panose="020B0502040204020203" pitchFamily="34" charset="0"/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0.29849</cdr:x>
      <cdr:y>0.34674</cdr:y>
    </cdr:from>
    <cdr:to>
      <cdr:x>0.71627</cdr:x>
      <cdr:y>0.65189</cdr:y>
    </cdr:to>
    <cdr:sp macro="" textlink="'Helper Sheet'!$R$16">
      <cdr:nvSpPr>
        <cdr:cNvPr id="2" name="TextBox 26">
          <a:extLst xmlns:a="http://schemas.openxmlformats.org/drawingml/2006/main">
            <a:ext uri="{FF2B5EF4-FFF2-40B4-BE49-F238E27FC236}">
              <a16:creationId xmlns:a16="http://schemas.microsoft.com/office/drawing/2014/main" id="{A711995E-BCFC-3F86-9EA6-FD1B5EACD383}"/>
            </a:ext>
          </a:extLst>
        </cdr:cNvPr>
        <cdr:cNvSpPr txBox="1"/>
      </cdr:nvSpPr>
      <cdr:spPr>
        <a:xfrm xmlns:a="http://schemas.openxmlformats.org/drawingml/2006/main">
          <a:off x="515007" y="476469"/>
          <a:ext cx="720807" cy="41932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lIns="0" tIns="36000" rIns="36000" bIns="36000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4176246-D672-4392-A34A-F95EFF7E281B}" type="TxLink">
            <a:rPr lang="en-US" sz="2400" b="1" i="0" u="none" strike="noStrike">
              <a:solidFill>
                <a:srgbClr val="04D3F7"/>
              </a:solidFill>
              <a:latin typeface="Bahnschrift"/>
            </a:rPr>
            <a:pPr algn="ctr"/>
            <a:t>75</a:t>
          </a:fld>
          <a:endParaRPr lang="en-US" sz="59500" b="1">
            <a:solidFill>
              <a:srgbClr val="04D3F7"/>
            </a:solidFill>
            <a:latin typeface="Bahnschrift" panose="020B0502040204020203" pitchFamily="34" charset="0"/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14287</xdr:rowOff>
    </xdr:from>
    <xdr:to>
      <xdr:col>1</xdr:col>
      <xdr:colOff>2160027</xdr:colOff>
      <xdr:row>4</xdr:row>
      <xdr:rowOff>104775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27B38C-4131-480B-979E-90DCC732D6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80047"/>
          <a:ext cx="2160027" cy="456248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0.29849</cdr:x>
      <cdr:y>0.34674</cdr:y>
    </cdr:from>
    <cdr:to>
      <cdr:x>0.71627</cdr:x>
      <cdr:y>0.65189</cdr:y>
    </cdr:to>
    <cdr:sp macro="" textlink="'Helper Sheet'!$N$16">
      <cdr:nvSpPr>
        <cdr:cNvPr id="2" name="TextBox 26">
          <a:extLst xmlns:a="http://schemas.openxmlformats.org/drawingml/2006/main">
            <a:ext uri="{FF2B5EF4-FFF2-40B4-BE49-F238E27FC236}">
              <a16:creationId xmlns:a16="http://schemas.microsoft.com/office/drawing/2014/main" id="{A711995E-BCFC-3F86-9EA6-FD1B5EACD383}"/>
            </a:ext>
          </a:extLst>
        </cdr:cNvPr>
        <cdr:cNvSpPr txBox="1"/>
      </cdr:nvSpPr>
      <cdr:spPr>
        <a:xfrm xmlns:a="http://schemas.openxmlformats.org/drawingml/2006/main">
          <a:off x="515007" y="476469"/>
          <a:ext cx="720807" cy="41932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lIns="0" tIns="36000" rIns="36000" bIns="36000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A78F1E29-114C-4620-8572-7EBA45CD6B17}" type="TxLink">
            <a:rPr lang="en-US" sz="2400" b="1" i="0" u="none" strike="noStrike">
              <a:solidFill>
                <a:srgbClr val="04D3F7"/>
              </a:solidFill>
              <a:latin typeface="Bahnschrift"/>
            </a:rPr>
            <a:t>85</a:t>
          </a:fld>
          <a:endParaRPr lang="en-US" sz="13800" b="1">
            <a:solidFill>
              <a:srgbClr val="04D3F7"/>
            </a:solidFill>
            <a:latin typeface="Bahnschrift" panose="020B0502040204020203" pitchFamily="34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0.29849</cdr:x>
      <cdr:y>0.34674</cdr:y>
    </cdr:from>
    <cdr:to>
      <cdr:x>0.71627</cdr:x>
      <cdr:y>0.65189</cdr:y>
    </cdr:to>
    <cdr:sp macro="" textlink="'Helper Sheet'!$O$16">
      <cdr:nvSpPr>
        <cdr:cNvPr id="2" name="TextBox 26">
          <a:extLst xmlns:a="http://schemas.openxmlformats.org/drawingml/2006/main">
            <a:ext uri="{FF2B5EF4-FFF2-40B4-BE49-F238E27FC236}">
              <a16:creationId xmlns:a16="http://schemas.microsoft.com/office/drawing/2014/main" id="{A711995E-BCFC-3F86-9EA6-FD1B5EACD383}"/>
            </a:ext>
          </a:extLst>
        </cdr:cNvPr>
        <cdr:cNvSpPr txBox="1"/>
      </cdr:nvSpPr>
      <cdr:spPr>
        <a:xfrm xmlns:a="http://schemas.openxmlformats.org/drawingml/2006/main">
          <a:off x="493890" y="481657"/>
          <a:ext cx="691271" cy="42388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lIns="0" tIns="36000" rIns="36000" bIns="36000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84F0BDBE-D5E3-4F5E-9DAF-B5BCA8A3F070}" type="TxLink">
            <a:rPr lang="en-US" sz="2400" b="1" i="0" u="none" strike="noStrike">
              <a:solidFill>
                <a:srgbClr val="04D3F7"/>
              </a:solidFill>
              <a:latin typeface="Bahnschrift"/>
            </a:rPr>
            <a:t>73</a:t>
          </a:fld>
          <a:endParaRPr lang="en-US" sz="59500" b="1">
            <a:solidFill>
              <a:srgbClr val="04D3F7"/>
            </a:solidFill>
            <a:latin typeface="Bahnschrift" panose="020B0502040204020203" pitchFamily="34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0.29849</cdr:x>
      <cdr:y>0.34674</cdr:y>
    </cdr:from>
    <cdr:to>
      <cdr:x>0.71627</cdr:x>
      <cdr:y>0.65189</cdr:y>
    </cdr:to>
    <cdr:sp macro="" textlink="'Helper Sheet'!$P$16">
      <cdr:nvSpPr>
        <cdr:cNvPr id="2" name="TextBox 26">
          <a:extLst xmlns:a="http://schemas.openxmlformats.org/drawingml/2006/main">
            <a:ext uri="{FF2B5EF4-FFF2-40B4-BE49-F238E27FC236}">
              <a16:creationId xmlns:a16="http://schemas.microsoft.com/office/drawing/2014/main" id="{A711995E-BCFC-3F86-9EA6-FD1B5EACD383}"/>
            </a:ext>
          </a:extLst>
        </cdr:cNvPr>
        <cdr:cNvSpPr txBox="1"/>
      </cdr:nvSpPr>
      <cdr:spPr>
        <a:xfrm xmlns:a="http://schemas.openxmlformats.org/drawingml/2006/main">
          <a:off x="515007" y="476469"/>
          <a:ext cx="720807" cy="41932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lIns="0" tIns="36000" rIns="36000" bIns="36000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3D23795-EC65-4A9F-B353-A5CF6CFDD823}" type="TxLink">
            <a:rPr lang="en-US" sz="2400" b="1" i="0" u="none" strike="noStrike">
              <a:solidFill>
                <a:srgbClr val="04D3F7"/>
              </a:solidFill>
              <a:latin typeface="Bahnschrift"/>
            </a:rPr>
            <a:t>92</a:t>
          </a:fld>
          <a:endParaRPr lang="en-US" sz="59500" b="1">
            <a:solidFill>
              <a:srgbClr val="04D3F7"/>
            </a:solidFill>
            <a:latin typeface="Bahnschrift" panose="020B0502040204020203" pitchFamily="34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0.29849</cdr:x>
      <cdr:y>0.34674</cdr:y>
    </cdr:from>
    <cdr:to>
      <cdr:x>0.71627</cdr:x>
      <cdr:y>0.65189</cdr:y>
    </cdr:to>
    <cdr:sp macro="" textlink="'Helper Sheet'!$Q$16">
      <cdr:nvSpPr>
        <cdr:cNvPr id="2" name="TextBox 26">
          <a:extLst xmlns:a="http://schemas.openxmlformats.org/drawingml/2006/main">
            <a:ext uri="{FF2B5EF4-FFF2-40B4-BE49-F238E27FC236}">
              <a16:creationId xmlns:a16="http://schemas.microsoft.com/office/drawing/2014/main" id="{A711995E-BCFC-3F86-9EA6-FD1B5EACD383}"/>
            </a:ext>
          </a:extLst>
        </cdr:cNvPr>
        <cdr:cNvSpPr txBox="1"/>
      </cdr:nvSpPr>
      <cdr:spPr>
        <a:xfrm xmlns:a="http://schemas.openxmlformats.org/drawingml/2006/main">
          <a:off x="515007" y="476469"/>
          <a:ext cx="720807" cy="41932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lIns="0" tIns="36000" rIns="36000" bIns="36000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023685-54E0-4599-A8C3-8A388A94A9C4}" type="TxLink">
            <a:rPr lang="en-US" sz="2400" b="1" i="0" u="none" strike="noStrike">
              <a:solidFill>
                <a:srgbClr val="04D3F7"/>
              </a:solidFill>
              <a:latin typeface="Bahnschrift"/>
            </a:rPr>
            <a:t>54</a:t>
          </a:fld>
          <a:endParaRPr lang="en-US" sz="59500" b="1">
            <a:solidFill>
              <a:srgbClr val="04D3F7"/>
            </a:solidFill>
            <a:latin typeface="Bahnschrift" panose="020B0502040204020203" pitchFamily="34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0.29849</cdr:x>
      <cdr:y>0.34674</cdr:y>
    </cdr:from>
    <cdr:to>
      <cdr:x>0.71627</cdr:x>
      <cdr:y>0.65189</cdr:y>
    </cdr:to>
    <cdr:sp macro="" textlink="'Helper Sheet'!$R$16">
      <cdr:nvSpPr>
        <cdr:cNvPr id="2" name="TextBox 26">
          <a:extLst xmlns:a="http://schemas.openxmlformats.org/drawingml/2006/main">
            <a:ext uri="{FF2B5EF4-FFF2-40B4-BE49-F238E27FC236}">
              <a16:creationId xmlns:a16="http://schemas.microsoft.com/office/drawing/2014/main" id="{A711995E-BCFC-3F86-9EA6-FD1B5EACD383}"/>
            </a:ext>
          </a:extLst>
        </cdr:cNvPr>
        <cdr:cNvSpPr txBox="1"/>
      </cdr:nvSpPr>
      <cdr:spPr>
        <a:xfrm xmlns:a="http://schemas.openxmlformats.org/drawingml/2006/main">
          <a:off x="515007" y="476469"/>
          <a:ext cx="720807" cy="41932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lIns="0" tIns="36000" rIns="36000" bIns="36000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4176246-D672-4392-A34A-F95EFF7E281B}" type="TxLink">
            <a:rPr lang="en-US" sz="2400" b="1" i="0" u="none" strike="noStrike">
              <a:solidFill>
                <a:srgbClr val="04D3F7"/>
              </a:solidFill>
              <a:latin typeface="Bahnschrift"/>
            </a:rPr>
            <a:t>75</a:t>
          </a:fld>
          <a:endParaRPr lang="en-US" sz="59500" b="1">
            <a:solidFill>
              <a:srgbClr val="04D3F7"/>
            </a:solidFill>
            <a:latin typeface="Bahnschrift" panose="020B0502040204020203" pitchFamily="34" charset="0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</xdr:colOff>
      <xdr:row>5</xdr:row>
      <xdr:rowOff>17929</xdr:rowOff>
    </xdr:from>
    <xdr:to>
      <xdr:col>2</xdr:col>
      <xdr:colOff>2008094</xdr:colOff>
      <xdr:row>8</xdr:row>
      <xdr:rowOff>44824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6724675C-CBB8-3FC0-B05E-4CF7223365EE}"/>
            </a:ext>
          </a:extLst>
        </xdr:cNvPr>
        <xdr:cNvGrpSpPr/>
      </xdr:nvGrpSpPr>
      <xdr:grpSpPr>
        <a:xfrm>
          <a:off x="259083" y="901849"/>
          <a:ext cx="2229071" cy="781275"/>
          <a:chOff x="257911" y="891298"/>
          <a:chExt cx="2230829" cy="783034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A3B5FC6E-6212-9AF7-FD23-FB1AFB2CD0C4}"/>
              </a:ext>
            </a:extLst>
          </xdr:cNvPr>
          <xdr:cNvSpPr/>
        </xdr:nvSpPr>
        <xdr:spPr>
          <a:xfrm>
            <a:off x="257911" y="891298"/>
            <a:ext cx="2230829" cy="783034"/>
          </a:xfrm>
          <a:prstGeom prst="rect">
            <a:avLst/>
          </a:prstGeom>
          <a:solidFill>
            <a:srgbClr val="28323C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1" name="TextBox 20">
            <a:extLst>
              <a:ext uri="{FF2B5EF4-FFF2-40B4-BE49-F238E27FC236}">
                <a16:creationId xmlns:a16="http://schemas.microsoft.com/office/drawing/2014/main" id="{0C706969-3AE1-4F16-A2B1-A1DB0BE55BDC}"/>
              </a:ext>
            </a:extLst>
          </xdr:cNvPr>
          <xdr:cNvSpPr txBox="1"/>
        </xdr:nvSpPr>
        <xdr:spPr>
          <a:xfrm>
            <a:off x="381001" y="956809"/>
            <a:ext cx="1963614" cy="21120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36000" rIns="36000" bIns="36000" rtlCol="0" anchor="ctr">
            <a:noAutofit/>
          </a:bodyPr>
          <a:lstStyle/>
          <a:p>
            <a:pPr algn="l"/>
            <a:r>
              <a:rPr lang="en-US" sz="900" b="1">
                <a:solidFill>
                  <a:schemeClr val="bg1"/>
                </a:solidFill>
                <a:latin typeface="Bahnschrift" panose="020B0502040204020203" pitchFamily="34" charset="0"/>
              </a:rPr>
              <a:t>REVENUE</a:t>
            </a:r>
          </a:p>
        </xdr:txBody>
      </xdr:sp>
      <xdr:sp macro="" textlink="'Helper Sheet'!B16">
        <xdr:nvSpPr>
          <xdr:cNvPr id="22" name="TextBox 21">
            <a:extLst>
              <a:ext uri="{FF2B5EF4-FFF2-40B4-BE49-F238E27FC236}">
                <a16:creationId xmlns:a16="http://schemas.microsoft.com/office/drawing/2014/main" id="{07D43168-FF08-44D2-9055-A2C35392EDCF}"/>
              </a:ext>
            </a:extLst>
          </xdr:cNvPr>
          <xdr:cNvSpPr txBox="1"/>
        </xdr:nvSpPr>
        <xdr:spPr>
          <a:xfrm>
            <a:off x="404446" y="1166446"/>
            <a:ext cx="1963614" cy="4220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36000" rIns="36000" bIns="36000" rtlCol="0" anchor="ctr">
            <a:noAutofit/>
          </a:bodyPr>
          <a:lstStyle/>
          <a:p>
            <a:pPr algn="r"/>
            <a:fld id="{BABAABC4-D09B-477A-B281-279B1FF0DF95}" type="TxLink">
              <a:rPr lang="en-US" sz="2800" b="1" i="0" u="none" strike="noStrike">
                <a:solidFill>
                  <a:srgbClr val="FFFFFF"/>
                </a:solidFill>
                <a:latin typeface="Bahnschrift"/>
              </a:rPr>
              <a:t>$92,463</a:t>
            </a:fld>
            <a:endParaRPr lang="en-US" sz="2400" b="1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</xdr:grpSp>
    <xdr:clientData/>
  </xdr:twoCellAnchor>
  <xdr:twoCellAnchor>
    <xdr:from>
      <xdr:col>2</xdr:col>
      <xdr:colOff>2261238</xdr:colOff>
      <xdr:row>5</xdr:row>
      <xdr:rowOff>17929</xdr:rowOff>
    </xdr:from>
    <xdr:to>
      <xdr:col>3</xdr:col>
      <xdr:colOff>1244189</xdr:colOff>
      <xdr:row>8</xdr:row>
      <xdr:rowOff>44824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717FC79D-5352-4036-A214-A480E9F374DC}"/>
            </a:ext>
          </a:extLst>
        </xdr:cNvPr>
        <xdr:cNvGrpSpPr/>
      </xdr:nvGrpSpPr>
      <xdr:grpSpPr>
        <a:xfrm>
          <a:off x="2741298" y="901849"/>
          <a:ext cx="2229071" cy="781275"/>
          <a:chOff x="257911" y="891298"/>
          <a:chExt cx="2230829" cy="783034"/>
        </a:xfrm>
      </xdr:grpSpPr>
      <xdr:sp macro="" textlink="">
        <xdr:nvSpPr>
          <xdr:cNvPr id="25" name="Rectangle 24">
            <a:extLst>
              <a:ext uri="{FF2B5EF4-FFF2-40B4-BE49-F238E27FC236}">
                <a16:creationId xmlns:a16="http://schemas.microsoft.com/office/drawing/2014/main" id="{A07628E1-CE38-1DB4-EAB5-4E6B43FDAD1C}"/>
              </a:ext>
            </a:extLst>
          </xdr:cNvPr>
          <xdr:cNvSpPr/>
        </xdr:nvSpPr>
        <xdr:spPr>
          <a:xfrm>
            <a:off x="257911" y="891298"/>
            <a:ext cx="2230829" cy="783034"/>
          </a:xfrm>
          <a:prstGeom prst="rect">
            <a:avLst/>
          </a:prstGeom>
          <a:solidFill>
            <a:srgbClr val="28323C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098ABE65-C592-7422-77CF-5E30BE0E46A6}"/>
              </a:ext>
            </a:extLst>
          </xdr:cNvPr>
          <xdr:cNvSpPr txBox="1"/>
        </xdr:nvSpPr>
        <xdr:spPr>
          <a:xfrm>
            <a:off x="381001" y="956809"/>
            <a:ext cx="1963614" cy="21120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36000" rIns="36000" bIns="36000" rtlCol="0" anchor="ctr">
            <a:noAutofit/>
          </a:bodyPr>
          <a:lstStyle/>
          <a:p>
            <a:pPr algn="l"/>
            <a:r>
              <a:rPr lang="en-US" sz="900" b="1">
                <a:solidFill>
                  <a:schemeClr val="bg1"/>
                </a:solidFill>
                <a:latin typeface="Bahnschrift" panose="020B0502040204020203" pitchFamily="34" charset="0"/>
              </a:rPr>
              <a:t>PRODUCTION OUTPUT</a:t>
            </a:r>
          </a:p>
        </xdr:txBody>
      </xdr:sp>
      <xdr:sp macro="" textlink="'Helper Sheet'!C16">
        <xdr:nvSpPr>
          <xdr:cNvPr id="27" name="TextBox 26">
            <a:extLst>
              <a:ext uri="{FF2B5EF4-FFF2-40B4-BE49-F238E27FC236}">
                <a16:creationId xmlns:a16="http://schemas.microsoft.com/office/drawing/2014/main" id="{A711995E-BCFC-3F86-9EA6-FD1B5EACD383}"/>
              </a:ext>
            </a:extLst>
          </xdr:cNvPr>
          <xdr:cNvSpPr txBox="1"/>
        </xdr:nvSpPr>
        <xdr:spPr>
          <a:xfrm>
            <a:off x="404446" y="1166446"/>
            <a:ext cx="1963614" cy="4220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36000" rIns="36000" bIns="36000" rtlCol="0" anchor="ctr">
            <a:noAutofit/>
          </a:bodyPr>
          <a:lstStyle/>
          <a:p>
            <a:pPr algn="r"/>
            <a:fld id="{D92879C6-81CF-44D3-966E-BBD108D135B7}" type="TxLink">
              <a:rPr lang="en-US" sz="2800" b="1" i="0" u="none" strike="noStrike">
                <a:solidFill>
                  <a:schemeClr val="bg1"/>
                </a:solidFill>
                <a:latin typeface="Bahnschrift"/>
              </a:rPr>
              <a:t>315</a:t>
            </a:fld>
            <a:endParaRPr lang="en-US" sz="6600" b="1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</xdr:grpSp>
    <xdr:clientData/>
  </xdr:twoCellAnchor>
  <xdr:twoCellAnchor>
    <xdr:from>
      <xdr:col>3</xdr:col>
      <xdr:colOff>1497333</xdr:colOff>
      <xdr:row>5</xdr:row>
      <xdr:rowOff>17929</xdr:rowOff>
    </xdr:from>
    <xdr:to>
      <xdr:col>5</xdr:col>
      <xdr:colOff>152624</xdr:colOff>
      <xdr:row>8</xdr:row>
      <xdr:rowOff>44824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81740295-92C6-4B02-9A50-814036F52FFC}"/>
            </a:ext>
          </a:extLst>
        </xdr:cNvPr>
        <xdr:cNvGrpSpPr/>
      </xdr:nvGrpSpPr>
      <xdr:grpSpPr>
        <a:xfrm>
          <a:off x="5223513" y="901849"/>
          <a:ext cx="2229071" cy="781275"/>
          <a:chOff x="257911" y="891298"/>
          <a:chExt cx="2230829" cy="783034"/>
        </a:xfrm>
      </xdr:grpSpPr>
      <xdr:sp macro="" textlink="">
        <xdr:nvSpPr>
          <xdr:cNvPr id="29" name="Rectangle 28">
            <a:extLst>
              <a:ext uri="{FF2B5EF4-FFF2-40B4-BE49-F238E27FC236}">
                <a16:creationId xmlns:a16="http://schemas.microsoft.com/office/drawing/2014/main" id="{14EBFCB6-C11B-D06D-A071-326689AECB03}"/>
              </a:ext>
            </a:extLst>
          </xdr:cNvPr>
          <xdr:cNvSpPr/>
        </xdr:nvSpPr>
        <xdr:spPr>
          <a:xfrm>
            <a:off x="257911" y="891298"/>
            <a:ext cx="2230829" cy="783034"/>
          </a:xfrm>
          <a:prstGeom prst="rect">
            <a:avLst/>
          </a:prstGeom>
          <a:solidFill>
            <a:srgbClr val="28323C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8846CEFB-B311-6409-2BE4-CDAF43D1BD07}"/>
              </a:ext>
            </a:extLst>
          </xdr:cNvPr>
          <xdr:cNvSpPr txBox="1"/>
        </xdr:nvSpPr>
        <xdr:spPr>
          <a:xfrm>
            <a:off x="381001" y="956809"/>
            <a:ext cx="1963614" cy="21120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36000" rIns="36000" bIns="36000" rtlCol="0" anchor="ctr">
            <a:noAutofit/>
          </a:bodyPr>
          <a:lstStyle/>
          <a:p>
            <a:pPr algn="l"/>
            <a:r>
              <a:rPr lang="en-US" sz="900" b="1">
                <a:solidFill>
                  <a:schemeClr val="bg1"/>
                </a:solidFill>
                <a:latin typeface="Bahnschrift" panose="020B0502040204020203" pitchFamily="34" charset="0"/>
              </a:rPr>
              <a:t>CUSTOMER SATISFACTION SCORE</a:t>
            </a:r>
          </a:p>
        </xdr:txBody>
      </xdr:sp>
      <xdr:sp macro="" textlink="'Helper Sheet'!D16">
        <xdr:nvSpPr>
          <xdr:cNvPr id="31" name="TextBox 30">
            <a:extLst>
              <a:ext uri="{FF2B5EF4-FFF2-40B4-BE49-F238E27FC236}">
                <a16:creationId xmlns:a16="http://schemas.microsoft.com/office/drawing/2014/main" id="{EE488E87-2F09-6A07-9B2C-C07FEB83DB95}"/>
              </a:ext>
            </a:extLst>
          </xdr:cNvPr>
          <xdr:cNvSpPr txBox="1"/>
        </xdr:nvSpPr>
        <xdr:spPr>
          <a:xfrm>
            <a:off x="404446" y="1166446"/>
            <a:ext cx="1963614" cy="4220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36000" rIns="36000" bIns="36000" rtlCol="0" anchor="ctr">
            <a:noAutofit/>
          </a:bodyPr>
          <a:lstStyle/>
          <a:p>
            <a:pPr algn="r"/>
            <a:fld id="{A5522E8E-6C55-44CD-A55F-63260E025DB2}" type="TxLink">
              <a:rPr lang="en-US" sz="2800" b="1" i="0" u="none" strike="noStrike">
                <a:solidFill>
                  <a:srgbClr val="FFFFFF"/>
                </a:solidFill>
                <a:latin typeface="Bahnschrift"/>
              </a:rPr>
              <a:t>91%</a:t>
            </a:fld>
            <a:endParaRPr lang="en-US" sz="6600" b="1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</xdr:grpSp>
    <xdr:clientData/>
  </xdr:twoCellAnchor>
  <xdr:twoCellAnchor>
    <xdr:from>
      <xdr:col>5</xdr:col>
      <xdr:colOff>405769</xdr:colOff>
      <xdr:row>5</xdr:row>
      <xdr:rowOff>17929</xdr:rowOff>
    </xdr:from>
    <xdr:to>
      <xdr:col>7</xdr:col>
      <xdr:colOff>478380</xdr:colOff>
      <xdr:row>8</xdr:row>
      <xdr:rowOff>44824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5B4E7D60-8C0E-42C0-92D3-A2366F75666F}"/>
            </a:ext>
          </a:extLst>
        </xdr:cNvPr>
        <xdr:cNvGrpSpPr/>
      </xdr:nvGrpSpPr>
      <xdr:grpSpPr>
        <a:xfrm>
          <a:off x="7705729" y="901849"/>
          <a:ext cx="2229071" cy="781275"/>
          <a:chOff x="257911" y="891298"/>
          <a:chExt cx="2230829" cy="783034"/>
        </a:xfrm>
      </xdr:grpSpPr>
      <xdr:sp macro="" textlink="">
        <xdr:nvSpPr>
          <xdr:cNvPr id="33" name="Rectangle 32">
            <a:extLst>
              <a:ext uri="{FF2B5EF4-FFF2-40B4-BE49-F238E27FC236}">
                <a16:creationId xmlns:a16="http://schemas.microsoft.com/office/drawing/2014/main" id="{1358807D-99F5-188B-53EC-7085FBD99130}"/>
              </a:ext>
            </a:extLst>
          </xdr:cNvPr>
          <xdr:cNvSpPr/>
        </xdr:nvSpPr>
        <xdr:spPr>
          <a:xfrm>
            <a:off x="257911" y="891298"/>
            <a:ext cx="2230829" cy="783034"/>
          </a:xfrm>
          <a:prstGeom prst="rect">
            <a:avLst/>
          </a:prstGeom>
          <a:solidFill>
            <a:srgbClr val="28323C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4" name="TextBox 33">
            <a:extLst>
              <a:ext uri="{FF2B5EF4-FFF2-40B4-BE49-F238E27FC236}">
                <a16:creationId xmlns:a16="http://schemas.microsoft.com/office/drawing/2014/main" id="{735B74B5-26E4-367C-4914-1DA29C206F7A}"/>
              </a:ext>
            </a:extLst>
          </xdr:cNvPr>
          <xdr:cNvSpPr txBox="1"/>
        </xdr:nvSpPr>
        <xdr:spPr>
          <a:xfrm>
            <a:off x="381001" y="956809"/>
            <a:ext cx="1963614" cy="21120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36000" rIns="36000" bIns="36000" rtlCol="0" anchor="ctr">
            <a:noAutofit/>
          </a:bodyPr>
          <a:lstStyle/>
          <a:p>
            <a:pPr algn="l"/>
            <a:r>
              <a:rPr lang="en-US" sz="900" b="1">
                <a:solidFill>
                  <a:schemeClr val="bg1"/>
                </a:solidFill>
                <a:latin typeface="Bahnschrift" panose="020B0502040204020203" pitchFamily="34" charset="0"/>
              </a:rPr>
              <a:t>EMPLOYEE ATTENDANCE</a:t>
            </a:r>
          </a:p>
        </xdr:txBody>
      </xdr:sp>
      <xdr:sp macro="" textlink="'Helper Sheet'!E16">
        <xdr:nvSpPr>
          <xdr:cNvPr id="35" name="TextBox 34">
            <a:extLst>
              <a:ext uri="{FF2B5EF4-FFF2-40B4-BE49-F238E27FC236}">
                <a16:creationId xmlns:a16="http://schemas.microsoft.com/office/drawing/2014/main" id="{68F7B375-2A80-9531-C535-C82C01112996}"/>
              </a:ext>
            </a:extLst>
          </xdr:cNvPr>
          <xdr:cNvSpPr txBox="1"/>
        </xdr:nvSpPr>
        <xdr:spPr>
          <a:xfrm>
            <a:off x="404446" y="1166446"/>
            <a:ext cx="1963614" cy="4220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36000" rIns="36000" bIns="36000" rtlCol="0" anchor="ctr">
            <a:noAutofit/>
          </a:bodyPr>
          <a:lstStyle/>
          <a:p>
            <a:pPr algn="r"/>
            <a:fld id="{4691024F-A320-4297-B630-63BB728CDBEE}" type="TxLink">
              <a:rPr lang="en-US" sz="2800" b="1" i="0" u="none" strike="noStrike">
                <a:solidFill>
                  <a:srgbClr val="FFFFFF"/>
                </a:solidFill>
                <a:latin typeface="Bahnschrift"/>
              </a:rPr>
              <a:t>96%</a:t>
            </a:fld>
            <a:endParaRPr lang="en-US" sz="6600" b="1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</xdr:grpSp>
    <xdr:clientData/>
  </xdr:twoCellAnchor>
  <xdr:twoCellAnchor>
    <xdr:from>
      <xdr:col>1</xdr:col>
      <xdr:colOff>2</xdr:colOff>
      <xdr:row>9</xdr:row>
      <xdr:rowOff>108857</xdr:rowOff>
    </xdr:from>
    <xdr:to>
      <xdr:col>3</xdr:col>
      <xdr:colOff>1258955</xdr:colOff>
      <xdr:row>21</xdr:row>
      <xdr:rowOff>119743</xdr:rowOff>
    </xdr:to>
    <xdr:grpSp>
      <xdr:nvGrpSpPr>
        <xdr:cNvPr id="49" name="Group 48">
          <a:extLst>
            <a:ext uri="{FF2B5EF4-FFF2-40B4-BE49-F238E27FC236}">
              <a16:creationId xmlns:a16="http://schemas.microsoft.com/office/drawing/2014/main" id="{961D9E24-BD6D-7E12-B09D-4186DB95FF0B}"/>
            </a:ext>
          </a:extLst>
        </xdr:cNvPr>
        <xdr:cNvGrpSpPr/>
      </xdr:nvGrpSpPr>
      <xdr:grpSpPr>
        <a:xfrm>
          <a:off x="259082" y="1998617"/>
          <a:ext cx="4726053" cy="3028406"/>
          <a:chOff x="259978" y="2000410"/>
          <a:chExt cx="4728295" cy="3023027"/>
        </a:xfrm>
      </xdr:grpSpPr>
      <xdr:grpSp>
        <xdr:nvGrpSpPr>
          <xdr:cNvPr id="48" name="Group 47">
            <a:extLst>
              <a:ext uri="{FF2B5EF4-FFF2-40B4-BE49-F238E27FC236}">
                <a16:creationId xmlns:a16="http://schemas.microsoft.com/office/drawing/2014/main" id="{1FB98BCB-844E-E946-44CD-1B8A48D80312}"/>
              </a:ext>
            </a:extLst>
          </xdr:cNvPr>
          <xdr:cNvGrpSpPr/>
        </xdr:nvGrpSpPr>
        <xdr:grpSpPr>
          <a:xfrm>
            <a:off x="259978" y="2000410"/>
            <a:ext cx="4728295" cy="3023027"/>
            <a:chOff x="259978" y="2000410"/>
            <a:chExt cx="4728295" cy="3023027"/>
          </a:xfrm>
        </xdr:grpSpPr>
        <xdr:sp macro="" textlink="">
          <xdr:nvSpPr>
            <xdr:cNvPr id="37" name="Rectangle 36">
              <a:extLst>
                <a:ext uri="{FF2B5EF4-FFF2-40B4-BE49-F238E27FC236}">
                  <a16:creationId xmlns:a16="http://schemas.microsoft.com/office/drawing/2014/main" id="{0E06A180-74D1-D2B6-6FF4-3199C549EBB4}"/>
                </a:ext>
              </a:extLst>
            </xdr:cNvPr>
            <xdr:cNvSpPr/>
          </xdr:nvSpPr>
          <xdr:spPr>
            <a:xfrm>
              <a:off x="259978" y="2000410"/>
              <a:ext cx="4728295" cy="3023027"/>
            </a:xfrm>
            <a:prstGeom prst="rect">
              <a:avLst/>
            </a:prstGeom>
            <a:solidFill>
              <a:srgbClr val="28323C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36" name="Chart 35">
              <a:extLst>
                <a:ext uri="{FF2B5EF4-FFF2-40B4-BE49-F238E27FC236}">
                  <a16:creationId xmlns:a16="http://schemas.microsoft.com/office/drawing/2014/main" id="{29CC1734-B9C9-4679-AD59-687B916D137A}"/>
                </a:ext>
              </a:extLst>
            </xdr:cNvPr>
            <xdr:cNvGraphicFramePr>
              <a:graphicFrameLocks/>
            </xdr:cNvGraphicFramePr>
          </xdr:nvGraphicFramePr>
          <xdr:xfrm>
            <a:off x="405750" y="2474258"/>
            <a:ext cx="2785685" cy="250279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68758322-804F-46BA-B201-C06097425F13}"/>
                </a:ext>
              </a:extLst>
            </xdr:cNvPr>
            <xdr:cNvSpPr txBox="1"/>
          </xdr:nvSpPr>
          <xdr:spPr>
            <a:xfrm>
              <a:off x="430306" y="2142564"/>
              <a:ext cx="1964829" cy="210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36000" rIns="36000" bIns="36000" rtlCol="0" anchor="ctr">
              <a:noAutofit/>
            </a:bodyPr>
            <a:lstStyle/>
            <a:p>
              <a:pPr algn="l"/>
              <a:r>
                <a:rPr lang="en-US" sz="900" b="1">
                  <a:solidFill>
                    <a:schemeClr val="bg1"/>
                  </a:solidFill>
                  <a:latin typeface="Bahnschrift" panose="020B0502040204020203" pitchFamily="34" charset="0"/>
                </a:rPr>
                <a:t>PRODUCT SALES</a:t>
              </a:r>
            </a:p>
          </xdr:txBody>
        </xdr:sp>
        <xdr:grpSp>
          <xdr:nvGrpSpPr>
            <xdr:cNvPr id="44" name="Group 43">
              <a:extLst>
                <a:ext uri="{FF2B5EF4-FFF2-40B4-BE49-F238E27FC236}">
                  <a16:creationId xmlns:a16="http://schemas.microsoft.com/office/drawing/2014/main" id="{3E799884-3062-3095-5316-F364D1852A8B}"/>
                </a:ext>
              </a:extLst>
            </xdr:cNvPr>
            <xdr:cNvGrpSpPr/>
          </xdr:nvGrpSpPr>
          <xdr:grpSpPr>
            <a:xfrm>
              <a:off x="3159715" y="2090844"/>
              <a:ext cx="1636582" cy="2754577"/>
              <a:chOff x="3159715" y="2431504"/>
              <a:chExt cx="1636582" cy="2754577"/>
            </a:xfrm>
          </xdr:grpSpPr>
          <xdr:sp macro="" textlink="">
            <xdr:nvSpPr>
              <xdr:cNvPr id="41" name="TextBox 40">
                <a:extLst>
                  <a:ext uri="{FF2B5EF4-FFF2-40B4-BE49-F238E27FC236}">
                    <a16:creationId xmlns:a16="http://schemas.microsoft.com/office/drawing/2014/main" id="{E4A76071-A3C9-444C-AE1D-61075D7383E8}"/>
                  </a:ext>
                </a:extLst>
              </xdr:cNvPr>
              <xdr:cNvSpPr txBox="1"/>
            </xdr:nvSpPr>
            <xdr:spPr>
              <a:xfrm>
                <a:off x="3303495" y="2431504"/>
                <a:ext cx="1366953" cy="34790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36000" rIns="36000" bIns="36000" rtlCol="0" anchor="ctr">
                <a:noAutofit/>
              </a:bodyPr>
              <a:lstStyle/>
              <a:p>
                <a:pPr algn="ctr"/>
                <a:r>
                  <a:rPr lang="en-US" sz="900" b="1">
                    <a:solidFill>
                      <a:schemeClr val="bg1"/>
                    </a:solidFill>
                    <a:latin typeface="Bahnschrift" panose="020B0502040204020203" pitchFamily="34" charset="0"/>
                  </a:rPr>
                  <a:t>TOTALPRODUCTS</a:t>
                </a:r>
                <a:r>
                  <a:rPr lang="en-US" sz="900" b="1" baseline="0">
                    <a:solidFill>
                      <a:schemeClr val="bg1"/>
                    </a:solidFill>
                    <a:latin typeface="Bahnschrift" panose="020B0502040204020203" pitchFamily="34" charset="0"/>
                  </a:rPr>
                  <a:t> SOLD</a:t>
                </a:r>
                <a:endParaRPr lang="en-US" sz="900" b="1">
                  <a:solidFill>
                    <a:schemeClr val="bg1"/>
                  </a:solidFill>
                  <a:latin typeface="Bahnschrift" panose="020B0502040204020203" pitchFamily="34" charset="0"/>
                </a:endParaRPr>
              </a:p>
            </xdr:txBody>
          </xdr:sp>
          <xdr:sp macro="" textlink="'Helper Sheet'!B3">
            <xdr:nvSpPr>
              <xdr:cNvPr id="42" name="TextBox 41">
                <a:extLst>
                  <a:ext uri="{FF2B5EF4-FFF2-40B4-BE49-F238E27FC236}">
                    <a16:creationId xmlns:a16="http://schemas.microsoft.com/office/drawing/2014/main" id="{EB27B203-0CD4-4E53-9B1A-C366973F44A7}"/>
                  </a:ext>
                </a:extLst>
              </xdr:cNvPr>
              <xdr:cNvSpPr txBox="1"/>
            </xdr:nvSpPr>
            <xdr:spPr>
              <a:xfrm>
                <a:off x="3159715" y="5007133"/>
                <a:ext cx="1636582" cy="17894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36000" rIns="36000" bIns="36000" rtlCol="0" anchor="ctr">
                <a:noAutofit/>
              </a:bodyPr>
              <a:lstStyle/>
              <a:p>
                <a:pPr algn="ctr"/>
                <a:fld id="{21F64347-CB3B-49C5-B373-7A4FABAD29CC}" type="TxLink">
                  <a:rPr lang="en-US" sz="900" b="0" i="0" u="none" strike="noStrike">
                    <a:solidFill>
                      <a:schemeClr val="bg1"/>
                    </a:solidFill>
                    <a:latin typeface="Bahnschrift"/>
                  </a:rPr>
                  <a:t>06/19/2024 - 06/25/2024</a:t>
                </a:fld>
                <a:endParaRPr lang="en-US" sz="800" b="0">
                  <a:solidFill>
                    <a:schemeClr val="bg1"/>
                  </a:solidFill>
                  <a:latin typeface="Bahnschrift" panose="020B0502040204020203" pitchFamily="34" charset="0"/>
                </a:endParaRPr>
              </a:p>
            </xdr:txBody>
          </xdr:sp>
          <xdr:sp macro="" textlink="'Helper Sheet'!K16">
            <xdr:nvSpPr>
              <xdr:cNvPr id="43" name="Rectangle 42">
                <a:extLst>
                  <a:ext uri="{FF2B5EF4-FFF2-40B4-BE49-F238E27FC236}">
                    <a16:creationId xmlns:a16="http://schemas.microsoft.com/office/drawing/2014/main" id="{09725302-0F0F-31EF-813F-ACAA4B21C691}"/>
                  </a:ext>
                </a:extLst>
              </xdr:cNvPr>
              <xdr:cNvSpPr/>
            </xdr:nvSpPr>
            <xdr:spPr>
              <a:xfrm>
                <a:off x="3240659" y="2782854"/>
                <a:ext cx="1492624" cy="704418"/>
              </a:xfrm>
              <a:prstGeom prst="rect">
                <a:avLst/>
              </a:prstGeom>
              <a:solidFill>
                <a:srgbClr val="3C4650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fld id="{EA07130D-CEDF-4534-A2DF-C88CBC7F983A}" type="TxLink">
                  <a:rPr lang="en-US" sz="4000" b="1" i="0" u="none" strike="noStrike">
                    <a:solidFill>
                      <a:srgbClr val="04D3F7"/>
                    </a:solidFill>
                    <a:latin typeface="Bahnschrift"/>
                  </a:rPr>
                  <a:pPr algn="ctr"/>
                  <a:t>364</a:t>
                </a:fld>
                <a:endParaRPr lang="en-US" sz="4800" b="1">
                  <a:solidFill>
                    <a:srgbClr val="04D3F7"/>
                  </a:solidFill>
                </a:endParaRPr>
              </a:p>
            </xdr:txBody>
          </xdr:sp>
        </xdr:grpSp>
      </xdr:grpSp>
      <xdr:pic>
        <xdr:nvPicPr>
          <xdr:cNvPr id="45" name="Graphic 44">
            <a:extLst>
              <a:ext uri="{FF2B5EF4-FFF2-40B4-BE49-F238E27FC236}">
                <a16:creationId xmlns:a16="http://schemas.microsoft.com/office/drawing/2014/main" id="{C33A3E5D-9308-5870-1402-A7D63C7470A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3561913" y="3522573"/>
            <a:ext cx="829956" cy="849646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1493855</xdr:colOff>
      <xdr:row>9</xdr:row>
      <xdr:rowOff>108856</xdr:rowOff>
    </xdr:from>
    <xdr:to>
      <xdr:col>8</xdr:col>
      <xdr:colOff>5862</xdr:colOff>
      <xdr:row>21</xdr:row>
      <xdr:rowOff>119102</xdr:rowOff>
    </xdr:to>
    <xdr:grpSp>
      <xdr:nvGrpSpPr>
        <xdr:cNvPr id="50" name="Group 49">
          <a:extLst>
            <a:ext uri="{FF2B5EF4-FFF2-40B4-BE49-F238E27FC236}">
              <a16:creationId xmlns:a16="http://schemas.microsoft.com/office/drawing/2014/main" id="{3FDF349A-936F-7EFE-3EB9-A953B58B67C2}"/>
            </a:ext>
          </a:extLst>
        </xdr:cNvPr>
        <xdr:cNvGrpSpPr/>
      </xdr:nvGrpSpPr>
      <xdr:grpSpPr>
        <a:xfrm>
          <a:off x="5220035" y="1998616"/>
          <a:ext cx="4722307" cy="3027766"/>
          <a:chOff x="5217716" y="1997291"/>
          <a:chExt cx="4720650" cy="3031741"/>
        </a:xfrm>
      </xdr:grpSpPr>
      <xdr:graphicFrame macro="">
        <xdr:nvGraphicFramePr>
          <xdr:cNvPr id="46" name="Chart 45">
            <a:extLst>
              <a:ext uri="{FF2B5EF4-FFF2-40B4-BE49-F238E27FC236}">
                <a16:creationId xmlns:a16="http://schemas.microsoft.com/office/drawing/2014/main" id="{3CC2B14A-0F9E-4B06-8260-4F5BFA6F828A}"/>
              </a:ext>
            </a:extLst>
          </xdr:cNvPr>
          <xdr:cNvGraphicFramePr>
            <a:graphicFrameLocks/>
          </xdr:cNvGraphicFramePr>
        </xdr:nvGraphicFramePr>
        <xdr:xfrm>
          <a:off x="5217716" y="1997291"/>
          <a:ext cx="4720650" cy="303174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47" name="TextBox 46">
            <a:extLst>
              <a:ext uri="{FF2B5EF4-FFF2-40B4-BE49-F238E27FC236}">
                <a16:creationId xmlns:a16="http://schemas.microsoft.com/office/drawing/2014/main" id="{07DEC76C-ACE4-4944-93F0-9FBFE86E48BB}"/>
              </a:ext>
            </a:extLst>
          </xdr:cNvPr>
          <xdr:cNvSpPr txBox="1"/>
        </xdr:nvSpPr>
        <xdr:spPr>
          <a:xfrm>
            <a:off x="5464807" y="2149190"/>
            <a:ext cx="1959372" cy="2108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36000" rIns="36000" bIns="36000" rtlCol="0" anchor="ctr">
            <a:noAutofit/>
          </a:bodyPr>
          <a:lstStyle/>
          <a:p>
            <a:pPr algn="l"/>
            <a:r>
              <a:rPr lang="sr-Latn-RS" sz="900" b="1">
                <a:solidFill>
                  <a:schemeClr val="bg1"/>
                </a:solidFill>
                <a:latin typeface="Bahnschrift" panose="020B0502040204020203" pitchFamily="34" charset="0"/>
              </a:rPr>
              <a:t>WEBSITE TRAFIC</a:t>
            </a:r>
            <a:endParaRPr lang="en-US" sz="900" b="1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</xdr:grpSp>
    <xdr:clientData/>
  </xdr:twoCellAnchor>
  <xdr:twoCellAnchor>
    <xdr:from>
      <xdr:col>1</xdr:col>
      <xdr:colOff>10885</xdr:colOff>
      <xdr:row>22</xdr:row>
      <xdr:rowOff>185055</xdr:rowOff>
    </xdr:from>
    <xdr:to>
      <xdr:col>8</xdr:col>
      <xdr:colOff>10886</xdr:colOff>
      <xdr:row>31</xdr:row>
      <xdr:rowOff>65313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399B2A37-ACC4-4DF9-88DE-17F234B08848}"/>
            </a:ext>
          </a:extLst>
        </xdr:cNvPr>
        <xdr:cNvSpPr/>
      </xdr:nvSpPr>
      <xdr:spPr>
        <a:xfrm>
          <a:off x="272142" y="5344884"/>
          <a:ext cx="9666515" cy="1817915"/>
        </a:xfrm>
        <a:prstGeom prst="rect">
          <a:avLst/>
        </a:prstGeom>
        <a:solidFill>
          <a:srgbClr val="28323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18505</xdr:colOff>
      <xdr:row>23</xdr:row>
      <xdr:rowOff>47895</xdr:rowOff>
    </xdr:from>
    <xdr:to>
      <xdr:col>2</xdr:col>
      <xdr:colOff>1747911</xdr:colOff>
      <xdr:row>29</xdr:row>
      <xdr:rowOff>116392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7528263B-5ED4-40BE-9943-3523819533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1953169</xdr:colOff>
      <xdr:row>23</xdr:row>
      <xdr:rowOff>47895</xdr:rowOff>
    </xdr:from>
    <xdr:to>
      <xdr:col>3</xdr:col>
      <xdr:colOff>364609</xdr:colOff>
      <xdr:row>29</xdr:row>
      <xdr:rowOff>116392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6BD38958-9972-4A93-A382-5C18284B87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569867</xdr:colOff>
      <xdr:row>23</xdr:row>
      <xdr:rowOff>47895</xdr:rowOff>
    </xdr:from>
    <xdr:to>
      <xdr:col>3</xdr:col>
      <xdr:colOff>2227427</xdr:colOff>
      <xdr:row>29</xdr:row>
      <xdr:rowOff>116392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EEA84F18-59D7-4331-9E44-5DB919B69A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131445</xdr:colOff>
      <xdr:row>23</xdr:row>
      <xdr:rowOff>47895</xdr:rowOff>
    </xdr:from>
    <xdr:to>
      <xdr:col>5</xdr:col>
      <xdr:colOff>516465</xdr:colOff>
      <xdr:row>29</xdr:row>
      <xdr:rowOff>116392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AF82A4E3-0FD2-466C-AAB9-FD86A7A0D1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727913</xdr:colOff>
      <xdr:row>23</xdr:row>
      <xdr:rowOff>47895</xdr:rowOff>
    </xdr:from>
    <xdr:to>
      <xdr:col>7</xdr:col>
      <xdr:colOff>229013</xdr:colOff>
      <xdr:row>29</xdr:row>
      <xdr:rowOff>116392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3722D624-2677-40C5-86E9-42DCC62794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200056</xdr:colOff>
      <xdr:row>29</xdr:row>
      <xdr:rowOff>818</xdr:rowOff>
    </xdr:from>
    <xdr:to>
      <xdr:col>2</xdr:col>
      <xdr:colOff>1566361</xdr:colOff>
      <xdr:row>30</xdr:row>
      <xdr:rowOff>13881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17C69975-3BB4-4125-9FB7-EB32CEDAAA10}"/>
            </a:ext>
          </a:extLst>
        </xdr:cNvPr>
        <xdr:cNvSpPr txBox="1"/>
      </xdr:nvSpPr>
      <xdr:spPr>
        <a:xfrm>
          <a:off x="677134" y="6726296"/>
          <a:ext cx="1366305" cy="1985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36000" rIns="36000" bIns="36000" rtlCol="0" anchor="ctr">
          <a:noAutofit/>
        </a:bodyPr>
        <a:lstStyle/>
        <a:p>
          <a:pPr algn="ctr"/>
          <a:r>
            <a:rPr lang="sr-Latn-RS" sz="1000" b="1">
              <a:solidFill>
                <a:schemeClr val="bg1"/>
              </a:solidFill>
              <a:latin typeface="Bahnschrift" panose="020B0502040204020203" pitchFamily="34" charset="0"/>
            </a:rPr>
            <a:t>SCORE #1</a:t>
          </a:r>
          <a:endParaRPr lang="en-US" sz="1000" b="1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2</xdr:col>
      <xdr:colOff>2073387</xdr:colOff>
      <xdr:row>29</xdr:row>
      <xdr:rowOff>818</xdr:rowOff>
    </xdr:from>
    <xdr:to>
      <xdr:col>3</xdr:col>
      <xdr:colOff>192909</xdr:colOff>
      <xdr:row>30</xdr:row>
      <xdr:rowOff>16851</xdr:rowOff>
    </xdr:to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195D1E41-3C0E-4D36-BFD1-F9C135B1C0E9}"/>
            </a:ext>
          </a:extLst>
        </xdr:cNvPr>
        <xdr:cNvSpPr txBox="1"/>
      </xdr:nvSpPr>
      <xdr:spPr>
        <a:xfrm>
          <a:off x="2550465" y="6726296"/>
          <a:ext cx="1366305" cy="20156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36000" rIns="36000" bIns="36000" rtlCol="0" anchor="ctr">
          <a:noAutofit/>
        </a:bodyPr>
        <a:lstStyle/>
        <a:p>
          <a:pPr algn="ctr"/>
          <a:r>
            <a:rPr lang="sr-Latn-RS" sz="1000" b="1">
              <a:solidFill>
                <a:schemeClr val="bg1"/>
              </a:solidFill>
              <a:latin typeface="Bahnschrift" panose="020B0502040204020203" pitchFamily="34" charset="0"/>
            </a:rPr>
            <a:t>SCORE #2</a:t>
          </a:r>
          <a:endParaRPr lang="en-US" sz="1000" b="1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3</xdr:col>
      <xdr:colOff>699935</xdr:colOff>
      <xdr:row>29</xdr:row>
      <xdr:rowOff>818</xdr:rowOff>
    </xdr:from>
    <xdr:to>
      <xdr:col>3</xdr:col>
      <xdr:colOff>2066240</xdr:colOff>
      <xdr:row>30</xdr:row>
      <xdr:rowOff>15251</xdr:rowOff>
    </xdr:to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C91B9AE6-7A9D-4BDB-A4FA-EF36DF1B74D9}"/>
            </a:ext>
          </a:extLst>
        </xdr:cNvPr>
        <xdr:cNvSpPr txBox="1"/>
      </xdr:nvSpPr>
      <xdr:spPr>
        <a:xfrm>
          <a:off x="4423796" y="6726296"/>
          <a:ext cx="1366305" cy="19996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36000" rIns="36000" bIns="36000" rtlCol="0" anchor="ctr">
          <a:noAutofit/>
        </a:bodyPr>
        <a:lstStyle/>
        <a:p>
          <a:pPr algn="ctr"/>
          <a:r>
            <a:rPr lang="sr-Latn-RS" sz="1000" b="1">
              <a:solidFill>
                <a:schemeClr val="bg1"/>
              </a:solidFill>
              <a:latin typeface="Bahnschrift" panose="020B0502040204020203" pitchFamily="34" charset="0"/>
            </a:rPr>
            <a:t>SCORE #3</a:t>
          </a:r>
          <a:endParaRPr lang="en-US" sz="1000" b="1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4</xdr:col>
      <xdr:colOff>274014</xdr:colOff>
      <xdr:row>29</xdr:row>
      <xdr:rowOff>818</xdr:rowOff>
    </xdr:from>
    <xdr:to>
      <xdr:col>5</xdr:col>
      <xdr:colOff>368110</xdr:colOff>
      <xdr:row>30</xdr:row>
      <xdr:rowOff>13881</xdr:rowOff>
    </xdr:to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49AE24EF-03AF-4EFE-A24A-F7FD5D93FC7C}"/>
            </a:ext>
          </a:extLst>
        </xdr:cNvPr>
        <xdr:cNvSpPr txBox="1"/>
      </xdr:nvSpPr>
      <xdr:spPr>
        <a:xfrm>
          <a:off x="6297127" y="6726296"/>
          <a:ext cx="1366305" cy="1985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36000" rIns="36000" bIns="36000" rtlCol="0" anchor="ctr">
          <a:noAutofit/>
        </a:bodyPr>
        <a:lstStyle/>
        <a:p>
          <a:pPr algn="ctr"/>
          <a:r>
            <a:rPr lang="sr-Latn-RS" sz="1000" b="1">
              <a:solidFill>
                <a:schemeClr val="bg1"/>
              </a:solidFill>
              <a:latin typeface="Bahnschrift" panose="020B0502040204020203" pitchFamily="34" charset="0"/>
            </a:rPr>
            <a:t>SCORE #4</a:t>
          </a:r>
          <a:endParaRPr lang="en-US" sz="1000" b="1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6</xdr:col>
      <xdr:colOff>13743</xdr:colOff>
      <xdr:row>29</xdr:row>
      <xdr:rowOff>818</xdr:rowOff>
    </xdr:from>
    <xdr:to>
      <xdr:col>7</xdr:col>
      <xdr:colOff>81793</xdr:colOff>
      <xdr:row>30</xdr:row>
      <xdr:rowOff>13881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9FB9EDDB-2C98-49C6-92B6-5D73253DB2CF}"/>
            </a:ext>
          </a:extLst>
        </xdr:cNvPr>
        <xdr:cNvSpPr txBox="1"/>
      </xdr:nvSpPr>
      <xdr:spPr>
        <a:xfrm>
          <a:off x="8170456" y="6726296"/>
          <a:ext cx="1366763" cy="1985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36000" rIns="36000" bIns="36000" rtlCol="0" anchor="ctr">
          <a:noAutofit/>
        </a:bodyPr>
        <a:lstStyle/>
        <a:p>
          <a:pPr algn="ctr"/>
          <a:r>
            <a:rPr lang="sr-Latn-RS" sz="1000" b="1">
              <a:solidFill>
                <a:schemeClr val="bg1"/>
              </a:solidFill>
              <a:latin typeface="Bahnschrift" panose="020B0502040204020203" pitchFamily="34" charset="0"/>
            </a:rPr>
            <a:t>SCORE #5</a:t>
          </a:r>
          <a:endParaRPr lang="en-US" sz="1000" b="1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0.29849</cdr:x>
      <cdr:y>0.34674</cdr:y>
    </cdr:from>
    <cdr:to>
      <cdr:x>0.71627</cdr:x>
      <cdr:y>0.65189</cdr:y>
    </cdr:to>
    <cdr:sp macro="" textlink="'Helper Sheet'!$N$16">
      <cdr:nvSpPr>
        <cdr:cNvPr id="2" name="TextBox 26">
          <a:extLst xmlns:a="http://schemas.openxmlformats.org/drawingml/2006/main">
            <a:ext uri="{FF2B5EF4-FFF2-40B4-BE49-F238E27FC236}">
              <a16:creationId xmlns:a16="http://schemas.microsoft.com/office/drawing/2014/main" id="{A711995E-BCFC-3F86-9EA6-FD1B5EACD383}"/>
            </a:ext>
          </a:extLst>
        </cdr:cNvPr>
        <cdr:cNvSpPr txBox="1"/>
      </cdr:nvSpPr>
      <cdr:spPr>
        <a:xfrm xmlns:a="http://schemas.openxmlformats.org/drawingml/2006/main">
          <a:off x="515007" y="476469"/>
          <a:ext cx="720807" cy="41932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lIns="0" tIns="36000" rIns="36000" bIns="36000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A78F1E29-114C-4620-8572-7EBA45CD6B17}" type="TxLink">
            <a:rPr lang="en-US" sz="2400" b="1" i="0" u="none" strike="noStrike">
              <a:solidFill>
                <a:srgbClr val="04D3F7"/>
              </a:solidFill>
              <a:latin typeface="Bahnschrift"/>
            </a:rPr>
            <a:pPr algn="ctr"/>
            <a:t>85</a:t>
          </a:fld>
          <a:endParaRPr lang="en-US" sz="13800" b="1">
            <a:solidFill>
              <a:srgbClr val="04D3F7"/>
            </a:solidFill>
            <a:latin typeface="Bahnschrift" panose="020B0502040204020203" pitchFamily="34" charset="0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0.29849</cdr:x>
      <cdr:y>0.34674</cdr:y>
    </cdr:from>
    <cdr:to>
      <cdr:x>0.71627</cdr:x>
      <cdr:y>0.65189</cdr:y>
    </cdr:to>
    <cdr:sp macro="" textlink="'Helper Sheet'!$O$16">
      <cdr:nvSpPr>
        <cdr:cNvPr id="2" name="TextBox 26">
          <a:extLst xmlns:a="http://schemas.openxmlformats.org/drawingml/2006/main">
            <a:ext uri="{FF2B5EF4-FFF2-40B4-BE49-F238E27FC236}">
              <a16:creationId xmlns:a16="http://schemas.microsoft.com/office/drawing/2014/main" id="{A711995E-BCFC-3F86-9EA6-FD1B5EACD383}"/>
            </a:ext>
          </a:extLst>
        </cdr:cNvPr>
        <cdr:cNvSpPr txBox="1"/>
      </cdr:nvSpPr>
      <cdr:spPr>
        <a:xfrm xmlns:a="http://schemas.openxmlformats.org/drawingml/2006/main">
          <a:off x="493890" y="481657"/>
          <a:ext cx="691271" cy="42388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lIns="0" tIns="36000" rIns="36000" bIns="36000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84F0BDBE-D5E3-4F5E-9DAF-B5BCA8A3F070}" type="TxLink">
            <a:rPr lang="en-US" sz="2400" b="1" i="0" u="none" strike="noStrike">
              <a:solidFill>
                <a:srgbClr val="04D3F7"/>
              </a:solidFill>
              <a:latin typeface="Bahnschrift"/>
            </a:rPr>
            <a:pPr algn="ctr"/>
            <a:t>73</a:t>
          </a:fld>
          <a:endParaRPr lang="en-US" sz="59500" b="1">
            <a:solidFill>
              <a:srgbClr val="04D3F7"/>
            </a:solidFill>
            <a:latin typeface="Bahnschrift" panose="020B0502040204020203" pitchFamily="34" charset="0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UPWORK%202024\Alexey%20Nikolayev%20-%20Dashboards\CEO\CEO%20Dashboard%20Template%20-%20TemplateLab.com.xlsx" TargetMode="External"/><Relationship Id="rId1" Type="http://schemas.openxmlformats.org/officeDocument/2006/relationships/externalLinkPath" Target="/UPWORK%202024/Alexey%20Nikolayev%20-%20Dashboards/CEO/CEO%20Dashboard%20Template%20-%20TemplateLab.c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  <sheetName val="Dashboard"/>
      <sheetName val="©"/>
    </sheetNames>
    <sheetDataSet>
      <sheetData sheetId="0">
        <row r="65">
          <cell r="K65" t="str">
            <v>INCREASE</v>
          </cell>
        </row>
        <row r="83">
          <cell r="K83" t="str">
            <v>DECREASE</v>
          </cell>
        </row>
        <row r="115">
          <cell r="C115" t="str">
            <v>Emp_6</v>
          </cell>
        </row>
      </sheetData>
      <sheetData sheetId="1" refreshError="1"/>
      <sheetData sheetId="2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80917F-EAF8-46AE-A3DB-8CFD617E0BDA}" name="Source" displayName="Source" ref="B5:S56" totalsRowShown="0" headerRowDxfId="22" dataDxfId="21" headerRowBorderDxfId="19" tableBorderDxfId="20" totalsRowBorderDxfId="18">
  <tableColumns count="18">
    <tableColumn id="1" xr3:uid="{EF45B88C-6CF8-4E16-866F-66D8469C53FC}" name="Date" dataDxfId="17"/>
    <tableColumn id="2" xr3:uid="{EB7F7BAC-5654-4F6D-A7F5-AB144D1E747D}" name="Region 1" dataDxfId="16"/>
    <tableColumn id="3" xr3:uid="{7D12814D-45A6-4658-BBCA-17DC52F6AFC9}" name="Region 2" dataDxfId="15"/>
    <tableColumn id="4" xr3:uid="{7412519C-7D4F-457E-BD1E-105DB8DFAFDA}" name="Region 3" dataDxfId="14"/>
    <tableColumn id="5" xr3:uid="{C74C16A2-144E-48CB-AA1A-8BB3AC1AF778}" name="Region 4" dataDxfId="13"/>
    <tableColumn id="6" xr3:uid="{AAFE1A4E-887D-42F7-BE1A-B7B2007AA3E3}" name="Region 5" dataDxfId="12"/>
    <tableColumn id="7" xr3:uid="{4ECDA2EA-E949-4F74-84E7-5235C11E7926}" name="Total Sold" dataDxfId="11">
      <calculatedColumnFormula>SUM(C6:G6)</calculatedColumnFormula>
    </tableColumn>
    <tableColumn id="8" xr3:uid="{EC66CDA4-2C7F-4D0C-B51B-CBD106C15A45}" name="Revenue" dataDxfId="10"/>
    <tableColumn id="9" xr3:uid="{DC7847F9-4407-4FA7-BE06-4765E8E80B88}" name="Production Output" dataDxfId="9"/>
    <tableColumn id="10" xr3:uid="{AF6BEE36-EEF1-4A4D-8996-F8236BB94B47}" name="Custumer Satisfaction" dataDxfId="8"/>
    <tableColumn id="11" xr3:uid="{3F540B66-5042-4C17-A956-15B3A8E0FC6D}" name="Employee Attendance" dataDxfId="7"/>
    <tableColumn id="12" xr3:uid="{991D707C-13E4-41AD-BF37-C9A6958F7429}" name="Website Visits" dataDxfId="6"/>
    <tableColumn id="13" xr3:uid="{DD8E6FD8-09D7-46FA-8136-36E826529A66}" name="Website Page Views" dataDxfId="5"/>
    <tableColumn id="14" xr3:uid="{A8DE5CB6-F002-46D4-AD38-45510A09D4EB}" name="Score 1" dataDxfId="4"/>
    <tableColumn id="15" xr3:uid="{35AA04BA-885F-46D5-A98A-C65FF633098D}" name="Score 2" dataDxfId="3"/>
    <tableColumn id="16" xr3:uid="{6D83483D-6D3F-4E26-B414-8F21E8A6BCE8}" name="Score 3" dataDxfId="2"/>
    <tableColumn id="17" xr3:uid="{2AA1D2C8-8A40-405A-ADA7-C430358763AE}" name="Score 4" dataDxfId="1"/>
    <tableColumn id="18" xr3:uid="{2EEE9835-33B6-44BF-8C87-1EAB5ACC236F}" name="Score 5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hyperlink" Target="https://templatela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B6890-2107-4673-B0FB-945F3AB42EAE}">
  <dimension ref="A1:T59"/>
  <sheetViews>
    <sheetView zoomScale="70" zoomScaleNormal="70" workbookViewId="0">
      <selection activeCell="V26" sqref="V26"/>
    </sheetView>
  </sheetViews>
  <sheetFormatPr defaultRowHeight="13.2" x14ac:dyDescent="0.3"/>
  <cols>
    <col min="1" max="1" width="8.88671875" style="1"/>
    <col min="2" max="8" width="14.5546875" style="1" customWidth="1"/>
    <col min="9" max="9" width="14.33203125" style="1" customWidth="1"/>
    <col min="10" max="10" width="22.21875" style="1" customWidth="1"/>
    <col min="11" max="11" width="26.21875" style="1" customWidth="1"/>
    <col min="12" max="12" width="25.44140625" style="1" customWidth="1"/>
    <col min="13" max="13" width="19.44140625" style="1" customWidth="1"/>
    <col min="14" max="14" width="23.6640625" style="1" customWidth="1"/>
    <col min="15" max="15" width="10.77734375" style="1" customWidth="1"/>
    <col min="16" max="19" width="11.109375" style="1" customWidth="1"/>
    <col min="20" max="16384" width="8.88671875" style="1"/>
  </cols>
  <sheetData>
    <row r="1" spans="1:20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x14ac:dyDescent="0.3">
      <c r="A4" s="3"/>
      <c r="B4" s="3"/>
      <c r="C4" s="2" t="s">
        <v>15</v>
      </c>
      <c r="D4" s="2"/>
      <c r="E4" s="2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x14ac:dyDescent="0.3">
      <c r="A5" s="3"/>
      <c r="B5" s="10" t="s">
        <v>2</v>
      </c>
      <c r="C5" s="11" t="s">
        <v>9</v>
      </c>
      <c r="D5" s="11" t="s">
        <v>10</v>
      </c>
      <c r="E5" s="11" t="s">
        <v>11</v>
      </c>
      <c r="F5" s="11" t="s">
        <v>12</v>
      </c>
      <c r="G5" s="11" t="s">
        <v>13</v>
      </c>
      <c r="H5" s="11" t="s">
        <v>14</v>
      </c>
      <c r="I5" s="12" t="s">
        <v>3</v>
      </c>
      <c r="J5" s="12" t="s">
        <v>4</v>
      </c>
      <c r="K5" s="12" t="s">
        <v>5</v>
      </c>
      <c r="L5" s="12" t="s">
        <v>6</v>
      </c>
      <c r="M5" s="13" t="s">
        <v>7</v>
      </c>
      <c r="N5" s="13" t="s">
        <v>8</v>
      </c>
      <c r="O5" s="14" t="s">
        <v>16</v>
      </c>
      <c r="P5" s="14" t="s">
        <v>17</v>
      </c>
      <c r="Q5" s="14" t="s">
        <v>18</v>
      </c>
      <c r="R5" s="14" t="s">
        <v>19</v>
      </c>
      <c r="S5" s="15" t="s">
        <v>20</v>
      </c>
      <c r="T5" s="3"/>
    </row>
    <row r="6" spans="1:20" x14ac:dyDescent="0.3">
      <c r="A6" s="3"/>
      <c r="B6" s="8">
        <v>45444</v>
      </c>
      <c r="C6" s="5">
        <v>11</v>
      </c>
      <c r="D6" s="5">
        <v>13</v>
      </c>
      <c r="E6" s="5">
        <v>19</v>
      </c>
      <c r="F6" s="5">
        <v>5</v>
      </c>
      <c r="G6" s="5">
        <v>9</v>
      </c>
      <c r="H6" s="5">
        <f>SUM(C6:G6)</f>
        <v>57</v>
      </c>
      <c r="I6" s="6">
        <v>13680</v>
      </c>
      <c r="J6" s="5">
        <v>45</v>
      </c>
      <c r="K6" s="7">
        <v>0.91</v>
      </c>
      <c r="L6" s="7">
        <v>0.96</v>
      </c>
      <c r="M6" s="5">
        <v>47</v>
      </c>
      <c r="N6" s="5">
        <v>65</v>
      </c>
      <c r="O6" s="5">
        <v>85</v>
      </c>
      <c r="P6" s="5">
        <v>67</v>
      </c>
      <c r="Q6" s="5">
        <v>94</v>
      </c>
      <c r="R6" s="5">
        <v>48</v>
      </c>
      <c r="S6" s="9">
        <v>73</v>
      </c>
      <c r="T6" s="3"/>
    </row>
    <row r="7" spans="1:20" x14ac:dyDescent="0.3">
      <c r="A7" s="3"/>
      <c r="B7" s="8">
        <v>45445</v>
      </c>
      <c r="C7" s="5">
        <v>7</v>
      </c>
      <c r="D7" s="5">
        <v>10</v>
      </c>
      <c r="E7" s="5">
        <v>11</v>
      </c>
      <c r="F7" s="5">
        <v>5</v>
      </c>
      <c r="G7" s="5">
        <v>5</v>
      </c>
      <c r="H7" s="5">
        <f t="shared" ref="H7:H56" si="0">SUM(C7:G7)</f>
        <v>38</v>
      </c>
      <c r="I7" s="6">
        <v>10146</v>
      </c>
      <c r="J7" s="5">
        <v>45</v>
      </c>
      <c r="K7" s="7">
        <v>0.85</v>
      </c>
      <c r="L7" s="7">
        <v>0.93</v>
      </c>
      <c r="M7" s="5">
        <v>31</v>
      </c>
      <c r="N7" s="5">
        <v>58</v>
      </c>
      <c r="O7" s="5">
        <v>86</v>
      </c>
      <c r="P7" s="5">
        <v>75</v>
      </c>
      <c r="Q7" s="5">
        <v>93</v>
      </c>
      <c r="R7" s="5">
        <v>46</v>
      </c>
      <c r="S7" s="9">
        <v>74</v>
      </c>
      <c r="T7" s="3"/>
    </row>
    <row r="8" spans="1:20" x14ac:dyDescent="0.3">
      <c r="A8" s="3"/>
      <c r="B8" s="8">
        <v>45446</v>
      </c>
      <c r="C8" s="5">
        <v>7</v>
      </c>
      <c r="D8" s="5">
        <v>16</v>
      </c>
      <c r="E8" s="5">
        <v>17</v>
      </c>
      <c r="F8" s="5">
        <v>5</v>
      </c>
      <c r="G8" s="5">
        <v>5</v>
      </c>
      <c r="H8" s="5">
        <f t="shared" si="0"/>
        <v>50</v>
      </c>
      <c r="I8" s="6">
        <v>12950</v>
      </c>
      <c r="J8" s="5">
        <v>45</v>
      </c>
      <c r="K8" s="7">
        <v>0.86</v>
      </c>
      <c r="L8" s="7">
        <v>0.98</v>
      </c>
      <c r="M8" s="5">
        <v>42</v>
      </c>
      <c r="N8" s="5">
        <v>74</v>
      </c>
      <c r="O8" s="5">
        <v>83</v>
      </c>
      <c r="P8" s="5">
        <v>72</v>
      </c>
      <c r="Q8" s="5">
        <v>88</v>
      </c>
      <c r="R8" s="5">
        <v>51</v>
      </c>
      <c r="S8" s="9">
        <v>70</v>
      </c>
      <c r="T8" s="3"/>
    </row>
    <row r="9" spans="1:20" x14ac:dyDescent="0.3">
      <c r="A9" s="3"/>
      <c r="B9" s="8">
        <v>45447</v>
      </c>
      <c r="C9" s="5">
        <v>13</v>
      </c>
      <c r="D9" s="5">
        <v>16</v>
      </c>
      <c r="E9" s="5">
        <v>14</v>
      </c>
      <c r="F9" s="5">
        <v>5</v>
      </c>
      <c r="G9" s="5">
        <v>9</v>
      </c>
      <c r="H9" s="5">
        <f t="shared" si="0"/>
        <v>57</v>
      </c>
      <c r="I9" s="6">
        <v>13794</v>
      </c>
      <c r="J9" s="5">
        <v>45</v>
      </c>
      <c r="K9" s="7">
        <v>0.94</v>
      </c>
      <c r="L9" s="7">
        <v>0.92</v>
      </c>
      <c r="M9" s="5">
        <v>43</v>
      </c>
      <c r="N9" s="5">
        <v>91</v>
      </c>
      <c r="O9" s="5">
        <v>83</v>
      </c>
      <c r="P9" s="5">
        <v>69</v>
      </c>
      <c r="Q9" s="5">
        <v>92</v>
      </c>
      <c r="R9" s="5">
        <v>64</v>
      </c>
      <c r="S9" s="9">
        <v>70</v>
      </c>
      <c r="T9" s="3"/>
    </row>
    <row r="10" spans="1:20" x14ac:dyDescent="0.3">
      <c r="A10" s="3"/>
      <c r="B10" s="8">
        <v>45448</v>
      </c>
      <c r="C10" s="5">
        <v>8</v>
      </c>
      <c r="D10" s="5">
        <v>16</v>
      </c>
      <c r="E10" s="5">
        <v>23</v>
      </c>
      <c r="F10" s="5">
        <v>5</v>
      </c>
      <c r="G10" s="5">
        <v>7</v>
      </c>
      <c r="H10" s="5">
        <f t="shared" si="0"/>
        <v>59</v>
      </c>
      <c r="I10" s="6">
        <v>15576</v>
      </c>
      <c r="J10" s="5">
        <v>45</v>
      </c>
      <c r="K10" s="7">
        <v>0.89</v>
      </c>
      <c r="L10" s="7">
        <v>0.99</v>
      </c>
      <c r="M10" s="5">
        <v>46</v>
      </c>
      <c r="N10" s="5">
        <v>69</v>
      </c>
      <c r="O10" s="5">
        <v>83</v>
      </c>
      <c r="P10" s="5">
        <v>76</v>
      </c>
      <c r="Q10" s="5">
        <v>93</v>
      </c>
      <c r="R10" s="5">
        <v>51</v>
      </c>
      <c r="S10" s="9">
        <v>73</v>
      </c>
      <c r="T10" s="3"/>
    </row>
    <row r="11" spans="1:20" x14ac:dyDescent="0.3">
      <c r="A11" s="3"/>
      <c r="B11" s="8">
        <v>45449</v>
      </c>
      <c r="C11" s="5">
        <v>14</v>
      </c>
      <c r="D11" s="5">
        <v>20</v>
      </c>
      <c r="E11" s="5">
        <v>16</v>
      </c>
      <c r="F11" s="5">
        <v>5</v>
      </c>
      <c r="G11" s="5">
        <v>7</v>
      </c>
      <c r="H11" s="5">
        <f t="shared" si="0"/>
        <v>62</v>
      </c>
      <c r="I11" s="6">
        <v>15438</v>
      </c>
      <c r="J11" s="5">
        <v>45</v>
      </c>
      <c r="K11" s="7">
        <v>0.95</v>
      </c>
      <c r="L11" s="7">
        <v>0.92</v>
      </c>
      <c r="M11" s="5">
        <v>32</v>
      </c>
      <c r="N11" s="5">
        <v>47</v>
      </c>
      <c r="O11" s="5">
        <v>85</v>
      </c>
      <c r="P11" s="5">
        <v>73</v>
      </c>
      <c r="Q11" s="5">
        <v>88</v>
      </c>
      <c r="R11" s="5">
        <v>62</v>
      </c>
      <c r="S11" s="9">
        <v>70</v>
      </c>
      <c r="T11" s="3"/>
    </row>
    <row r="12" spans="1:20" x14ac:dyDescent="0.3">
      <c r="A12" s="3"/>
      <c r="B12" s="8">
        <v>45450</v>
      </c>
      <c r="C12" s="5">
        <v>12</v>
      </c>
      <c r="D12" s="5">
        <v>13</v>
      </c>
      <c r="E12" s="5">
        <v>16</v>
      </c>
      <c r="F12" s="5">
        <v>5</v>
      </c>
      <c r="G12" s="5">
        <v>9</v>
      </c>
      <c r="H12" s="5">
        <f t="shared" si="0"/>
        <v>55</v>
      </c>
      <c r="I12" s="6">
        <v>13200</v>
      </c>
      <c r="J12" s="5">
        <v>45</v>
      </c>
      <c r="K12" s="7">
        <v>0.93</v>
      </c>
      <c r="L12" s="7">
        <v>0.98</v>
      </c>
      <c r="M12" s="5">
        <v>43</v>
      </c>
      <c r="N12" s="5">
        <v>58</v>
      </c>
      <c r="O12" s="5">
        <v>82</v>
      </c>
      <c r="P12" s="5">
        <v>76</v>
      </c>
      <c r="Q12" s="5">
        <v>91</v>
      </c>
      <c r="R12" s="5">
        <v>62</v>
      </c>
      <c r="S12" s="9">
        <v>80</v>
      </c>
      <c r="T12" s="3"/>
    </row>
    <row r="13" spans="1:20" x14ac:dyDescent="0.3">
      <c r="A13" s="3"/>
      <c r="B13" s="8">
        <v>45451</v>
      </c>
      <c r="C13" s="5">
        <v>12</v>
      </c>
      <c r="D13" s="5">
        <v>13</v>
      </c>
      <c r="E13" s="5">
        <v>15</v>
      </c>
      <c r="F13" s="5">
        <v>5</v>
      </c>
      <c r="G13" s="5">
        <v>5</v>
      </c>
      <c r="H13" s="5">
        <f t="shared" si="0"/>
        <v>50</v>
      </c>
      <c r="I13" s="6">
        <v>13850</v>
      </c>
      <c r="J13" s="5">
        <v>45</v>
      </c>
      <c r="K13" s="7">
        <v>0.87</v>
      </c>
      <c r="L13" s="7">
        <v>0.98</v>
      </c>
      <c r="M13" s="5">
        <v>34</v>
      </c>
      <c r="N13" s="5">
        <v>74</v>
      </c>
      <c r="O13" s="5">
        <v>85</v>
      </c>
      <c r="P13" s="5">
        <v>76</v>
      </c>
      <c r="Q13" s="5">
        <v>86</v>
      </c>
      <c r="R13" s="5">
        <v>64</v>
      </c>
      <c r="S13" s="9">
        <v>75</v>
      </c>
      <c r="T13" s="3"/>
    </row>
    <row r="14" spans="1:20" x14ac:dyDescent="0.3">
      <c r="A14" s="3"/>
      <c r="B14" s="8">
        <v>45452</v>
      </c>
      <c r="C14" s="5">
        <v>11</v>
      </c>
      <c r="D14" s="5">
        <v>19</v>
      </c>
      <c r="E14" s="5">
        <v>14</v>
      </c>
      <c r="F14" s="5">
        <v>5</v>
      </c>
      <c r="G14" s="5">
        <v>6</v>
      </c>
      <c r="H14" s="5">
        <f t="shared" si="0"/>
        <v>55</v>
      </c>
      <c r="I14" s="6">
        <v>13860</v>
      </c>
      <c r="J14" s="5">
        <v>45</v>
      </c>
      <c r="K14" s="7">
        <v>0.87</v>
      </c>
      <c r="L14" s="7">
        <v>0.93</v>
      </c>
      <c r="M14" s="5">
        <v>30</v>
      </c>
      <c r="N14" s="5">
        <v>58</v>
      </c>
      <c r="O14" s="5">
        <v>85</v>
      </c>
      <c r="P14" s="5">
        <v>67</v>
      </c>
      <c r="Q14" s="5">
        <v>91</v>
      </c>
      <c r="R14" s="5">
        <v>46</v>
      </c>
      <c r="S14" s="9">
        <v>77</v>
      </c>
      <c r="T14" s="3"/>
    </row>
    <row r="15" spans="1:20" x14ac:dyDescent="0.3">
      <c r="A15" s="3"/>
      <c r="B15" s="8">
        <v>45453</v>
      </c>
      <c r="C15" s="5">
        <v>12</v>
      </c>
      <c r="D15" s="5">
        <v>20</v>
      </c>
      <c r="E15" s="5">
        <v>11</v>
      </c>
      <c r="F15" s="5">
        <v>5</v>
      </c>
      <c r="G15" s="5">
        <v>8</v>
      </c>
      <c r="H15" s="5">
        <f t="shared" si="0"/>
        <v>56</v>
      </c>
      <c r="I15" s="6">
        <v>13608</v>
      </c>
      <c r="J15" s="5">
        <v>45</v>
      </c>
      <c r="K15" s="7">
        <v>0.95</v>
      </c>
      <c r="L15" s="7">
        <v>0.92</v>
      </c>
      <c r="M15" s="5">
        <v>55</v>
      </c>
      <c r="N15" s="5">
        <v>123</v>
      </c>
      <c r="O15" s="5">
        <v>85</v>
      </c>
      <c r="P15" s="5">
        <v>68</v>
      </c>
      <c r="Q15" s="5">
        <v>90</v>
      </c>
      <c r="R15" s="5">
        <v>59</v>
      </c>
      <c r="S15" s="9">
        <v>81</v>
      </c>
      <c r="T15" s="3"/>
    </row>
    <row r="16" spans="1:20" x14ac:dyDescent="0.3">
      <c r="A16" s="3"/>
      <c r="B16" s="8">
        <v>45454</v>
      </c>
      <c r="C16" s="5">
        <v>10</v>
      </c>
      <c r="D16" s="5">
        <v>17</v>
      </c>
      <c r="E16" s="5">
        <v>12</v>
      </c>
      <c r="F16" s="5">
        <v>5</v>
      </c>
      <c r="G16" s="5">
        <v>4</v>
      </c>
      <c r="H16" s="5">
        <f t="shared" si="0"/>
        <v>48</v>
      </c>
      <c r="I16" s="6">
        <v>12528</v>
      </c>
      <c r="J16" s="5">
        <v>45</v>
      </c>
      <c r="K16" s="7">
        <v>0.91</v>
      </c>
      <c r="L16" s="7">
        <v>0.97</v>
      </c>
      <c r="M16" s="5">
        <v>32</v>
      </c>
      <c r="N16" s="5">
        <v>43</v>
      </c>
      <c r="O16" s="5">
        <v>86</v>
      </c>
      <c r="P16" s="5">
        <v>73</v>
      </c>
      <c r="Q16" s="5">
        <v>91</v>
      </c>
      <c r="R16" s="5">
        <v>60</v>
      </c>
      <c r="S16" s="9">
        <v>80</v>
      </c>
      <c r="T16" s="3"/>
    </row>
    <row r="17" spans="1:20" x14ac:dyDescent="0.3">
      <c r="A17" s="3"/>
      <c r="B17" s="8">
        <v>45455</v>
      </c>
      <c r="C17" s="5">
        <v>8</v>
      </c>
      <c r="D17" s="5">
        <v>10</v>
      </c>
      <c r="E17" s="5">
        <v>11</v>
      </c>
      <c r="F17" s="5">
        <v>5</v>
      </c>
      <c r="G17" s="5">
        <v>8</v>
      </c>
      <c r="H17" s="5">
        <f t="shared" si="0"/>
        <v>42</v>
      </c>
      <c r="I17" s="6">
        <v>10584</v>
      </c>
      <c r="J17" s="5">
        <v>45</v>
      </c>
      <c r="K17" s="7">
        <v>0.95</v>
      </c>
      <c r="L17" s="7">
        <v>0.94</v>
      </c>
      <c r="M17" s="5">
        <v>52</v>
      </c>
      <c r="N17" s="5">
        <v>105</v>
      </c>
      <c r="O17" s="5">
        <v>82</v>
      </c>
      <c r="P17" s="5">
        <v>73</v>
      </c>
      <c r="Q17" s="5">
        <v>90</v>
      </c>
      <c r="R17" s="5">
        <v>60</v>
      </c>
      <c r="S17" s="9">
        <v>78</v>
      </c>
      <c r="T17" s="3"/>
    </row>
    <row r="18" spans="1:20" x14ac:dyDescent="0.3">
      <c r="A18" s="3"/>
      <c r="B18" s="8">
        <v>45456</v>
      </c>
      <c r="C18" s="5">
        <v>8</v>
      </c>
      <c r="D18" s="5">
        <v>16</v>
      </c>
      <c r="E18" s="5">
        <v>20</v>
      </c>
      <c r="F18" s="5">
        <v>5</v>
      </c>
      <c r="G18" s="5">
        <v>7</v>
      </c>
      <c r="H18" s="5">
        <f t="shared" si="0"/>
        <v>56</v>
      </c>
      <c r="I18" s="6">
        <v>15120</v>
      </c>
      <c r="J18" s="5">
        <v>45</v>
      </c>
      <c r="K18" s="7">
        <v>0.96</v>
      </c>
      <c r="L18" s="7">
        <v>0.98</v>
      </c>
      <c r="M18" s="5">
        <v>55</v>
      </c>
      <c r="N18" s="5">
        <v>78</v>
      </c>
      <c r="O18" s="5">
        <v>82</v>
      </c>
      <c r="P18" s="5">
        <v>66</v>
      </c>
      <c r="Q18" s="5">
        <v>92</v>
      </c>
      <c r="R18" s="5">
        <v>64</v>
      </c>
      <c r="S18" s="9">
        <v>79</v>
      </c>
      <c r="T18" s="3"/>
    </row>
    <row r="19" spans="1:20" x14ac:dyDescent="0.3">
      <c r="A19" s="3"/>
      <c r="B19" s="8">
        <v>45457</v>
      </c>
      <c r="C19" s="5">
        <v>11</v>
      </c>
      <c r="D19" s="5">
        <v>18</v>
      </c>
      <c r="E19" s="5">
        <v>23</v>
      </c>
      <c r="F19" s="5">
        <v>5</v>
      </c>
      <c r="G19" s="5">
        <v>6</v>
      </c>
      <c r="H19" s="5">
        <f t="shared" si="0"/>
        <v>63</v>
      </c>
      <c r="I19" s="6">
        <v>16884</v>
      </c>
      <c r="J19" s="5">
        <v>45</v>
      </c>
      <c r="K19" s="7">
        <v>0.94</v>
      </c>
      <c r="L19" s="7">
        <v>0.98</v>
      </c>
      <c r="M19" s="5">
        <v>55</v>
      </c>
      <c r="N19" s="5">
        <v>112</v>
      </c>
      <c r="O19" s="5">
        <v>86</v>
      </c>
      <c r="P19" s="5">
        <v>73</v>
      </c>
      <c r="Q19" s="5">
        <v>89</v>
      </c>
      <c r="R19" s="5">
        <v>48</v>
      </c>
      <c r="S19" s="9">
        <v>72</v>
      </c>
      <c r="T19" s="3"/>
    </row>
    <row r="20" spans="1:20" x14ac:dyDescent="0.3">
      <c r="A20" s="3"/>
      <c r="B20" s="8">
        <v>45458</v>
      </c>
      <c r="C20" s="5">
        <v>9</v>
      </c>
      <c r="D20" s="5">
        <v>16</v>
      </c>
      <c r="E20" s="5">
        <v>23</v>
      </c>
      <c r="F20" s="5">
        <v>5</v>
      </c>
      <c r="G20" s="5">
        <v>5</v>
      </c>
      <c r="H20" s="5">
        <f t="shared" si="0"/>
        <v>58</v>
      </c>
      <c r="I20" s="6">
        <v>16240</v>
      </c>
      <c r="J20" s="5">
        <v>45</v>
      </c>
      <c r="K20" s="7">
        <v>0.85</v>
      </c>
      <c r="L20" s="7">
        <v>0.95</v>
      </c>
      <c r="M20" s="5">
        <v>50</v>
      </c>
      <c r="N20" s="5">
        <v>88</v>
      </c>
      <c r="O20" s="5">
        <v>84</v>
      </c>
      <c r="P20" s="5">
        <v>67</v>
      </c>
      <c r="Q20" s="5">
        <v>96</v>
      </c>
      <c r="R20" s="5">
        <v>58</v>
      </c>
      <c r="S20" s="9">
        <v>77</v>
      </c>
      <c r="T20" s="3"/>
    </row>
    <row r="21" spans="1:20" x14ac:dyDescent="0.3">
      <c r="A21" s="3"/>
      <c r="B21" s="8">
        <v>45459</v>
      </c>
      <c r="C21" s="5">
        <v>14</v>
      </c>
      <c r="D21" s="5">
        <v>10</v>
      </c>
      <c r="E21" s="5">
        <v>21</v>
      </c>
      <c r="F21" s="5">
        <v>5</v>
      </c>
      <c r="G21" s="5">
        <v>9</v>
      </c>
      <c r="H21" s="5">
        <f t="shared" si="0"/>
        <v>59</v>
      </c>
      <c r="I21" s="6">
        <v>15871</v>
      </c>
      <c r="J21" s="5">
        <v>45</v>
      </c>
      <c r="K21" s="7">
        <v>0.91</v>
      </c>
      <c r="L21" s="7">
        <v>0.94</v>
      </c>
      <c r="M21" s="5">
        <v>51</v>
      </c>
      <c r="N21" s="5">
        <v>88</v>
      </c>
      <c r="O21" s="5">
        <v>82</v>
      </c>
      <c r="P21" s="5">
        <v>68</v>
      </c>
      <c r="Q21" s="5">
        <v>89</v>
      </c>
      <c r="R21" s="5">
        <v>60</v>
      </c>
      <c r="S21" s="9">
        <v>73</v>
      </c>
      <c r="T21" s="3"/>
    </row>
    <row r="22" spans="1:20" x14ac:dyDescent="0.3">
      <c r="A22" s="3"/>
      <c r="B22" s="8">
        <v>45460</v>
      </c>
      <c r="C22" s="5">
        <v>11</v>
      </c>
      <c r="D22" s="5">
        <v>14</v>
      </c>
      <c r="E22" s="5">
        <v>20</v>
      </c>
      <c r="F22" s="5">
        <v>5</v>
      </c>
      <c r="G22" s="5">
        <v>9</v>
      </c>
      <c r="H22" s="5">
        <f t="shared" si="0"/>
        <v>59</v>
      </c>
      <c r="I22" s="6">
        <v>15635</v>
      </c>
      <c r="J22" s="5">
        <v>45</v>
      </c>
      <c r="K22" s="7">
        <v>0.92</v>
      </c>
      <c r="L22" s="7">
        <v>0.99</v>
      </c>
      <c r="M22" s="5">
        <v>30</v>
      </c>
      <c r="N22" s="5">
        <v>51</v>
      </c>
      <c r="O22" s="5">
        <v>83</v>
      </c>
      <c r="P22" s="5">
        <v>74</v>
      </c>
      <c r="Q22" s="5">
        <v>90</v>
      </c>
      <c r="R22" s="5">
        <v>48</v>
      </c>
      <c r="S22" s="9">
        <v>77</v>
      </c>
      <c r="T22" s="3"/>
    </row>
    <row r="23" spans="1:20" x14ac:dyDescent="0.3">
      <c r="A23" s="3"/>
      <c r="B23" s="8">
        <v>45461</v>
      </c>
      <c r="C23" s="5">
        <v>13</v>
      </c>
      <c r="D23" s="5">
        <v>11</v>
      </c>
      <c r="E23" s="5">
        <v>22</v>
      </c>
      <c r="F23" s="5">
        <v>5</v>
      </c>
      <c r="G23" s="5">
        <v>5</v>
      </c>
      <c r="H23" s="5">
        <f t="shared" si="0"/>
        <v>56</v>
      </c>
      <c r="I23" s="6">
        <v>13608</v>
      </c>
      <c r="J23" s="5">
        <v>45</v>
      </c>
      <c r="K23" s="7">
        <v>0.87</v>
      </c>
      <c r="L23" s="7">
        <v>0.93</v>
      </c>
      <c r="M23" s="5">
        <v>31</v>
      </c>
      <c r="N23" s="5">
        <v>50</v>
      </c>
      <c r="O23" s="5">
        <v>83</v>
      </c>
      <c r="P23" s="5">
        <v>75</v>
      </c>
      <c r="Q23" s="5">
        <v>89</v>
      </c>
      <c r="R23" s="5">
        <v>47</v>
      </c>
      <c r="S23" s="9">
        <v>74</v>
      </c>
      <c r="T23" s="3"/>
    </row>
    <row r="24" spans="1:20" x14ac:dyDescent="0.3">
      <c r="A24" s="3"/>
      <c r="B24" s="8">
        <v>45462</v>
      </c>
      <c r="C24" s="5">
        <v>12</v>
      </c>
      <c r="D24" s="5">
        <v>17</v>
      </c>
      <c r="E24" s="5">
        <v>22</v>
      </c>
      <c r="F24" s="5">
        <v>5</v>
      </c>
      <c r="G24" s="5">
        <v>6</v>
      </c>
      <c r="H24" s="5">
        <f t="shared" si="0"/>
        <v>62</v>
      </c>
      <c r="I24" s="6">
        <v>15748</v>
      </c>
      <c r="J24" s="5">
        <v>45</v>
      </c>
      <c r="K24" s="7">
        <v>0.88</v>
      </c>
      <c r="L24" s="7">
        <v>0.94</v>
      </c>
      <c r="M24" s="5">
        <v>36</v>
      </c>
      <c r="N24" s="5">
        <v>63</v>
      </c>
      <c r="O24" s="5">
        <v>86</v>
      </c>
      <c r="P24" s="5">
        <v>76</v>
      </c>
      <c r="Q24" s="5">
        <v>91</v>
      </c>
      <c r="R24" s="5">
        <v>45</v>
      </c>
      <c r="S24" s="9">
        <v>79</v>
      </c>
      <c r="T24" s="3"/>
    </row>
    <row r="25" spans="1:20" x14ac:dyDescent="0.3">
      <c r="A25" s="3"/>
      <c r="B25" s="8">
        <v>45463</v>
      </c>
      <c r="C25" s="5">
        <v>11</v>
      </c>
      <c r="D25" s="5">
        <v>17</v>
      </c>
      <c r="E25" s="5">
        <v>12</v>
      </c>
      <c r="F25" s="5">
        <v>5</v>
      </c>
      <c r="G25" s="5">
        <v>8</v>
      </c>
      <c r="H25" s="5">
        <f t="shared" si="0"/>
        <v>53</v>
      </c>
      <c r="I25" s="6">
        <v>13250</v>
      </c>
      <c r="J25" s="5">
        <v>45</v>
      </c>
      <c r="K25" s="7">
        <v>0.95</v>
      </c>
      <c r="L25" s="7">
        <v>1</v>
      </c>
      <c r="M25" s="5">
        <v>48</v>
      </c>
      <c r="N25" s="5">
        <v>105</v>
      </c>
      <c r="O25" s="5">
        <v>85</v>
      </c>
      <c r="P25" s="5">
        <v>74</v>
      </c>
      <c r="Q25" s="5">
        <v>92</v>
      </c>
      <c r="R25" s="5">
        <v>53</v>
      </c>
      <c r="S25" s="9">
        <v>79</v>
      </c>
      <c r="T25" s="3"/>
    </row>
    <row r="26" spans="1:20" x14ac:dyDescent="0.3">
      <c r="A26" s="3"/>
      <c r="B26" s="8">
        <v>45464</v>
      </c>
      <c r="C26" s="5">
        <v>7</v>
      </c>
      <c r="D26" s="5">
        <v>12</v>
      </c>
      <c r="E26" s="5">
        <v>14</v>
      </c>
      <c r="F26" s="5">
        <v>5</v>
      </c>
      <c r="G26" s="5">
        <v>4</v>
      </c>
      <c r="H26" s="5">
        <f t="shared" si="0"/>
        <v>42</v>
      </c>
      <c r="I26" s="6">
        <v>10080</v>
      </c>
      <c r="J26" s="5">
        <v>45</v>
      </c>
      <c r="K26" s="7">
        <v>0.9</v>
      </c>
      <c r="L26" s="7">
        <v>1</v>
      </c>
      <c r="M26" s="5">
        <v>30</v>
      </c>
      <c r="N26" s="5">
        <v>39</v>
      </c>
      <c r="O26" s="5">
        <v>86</v>
      </c>
      <c r="P26" s="5">
        <v>71</v>
      </c>
      <c r="Q26" s="5">
        <v>94</v>
      </c>
      <c r="R26" s="5">
        <v>58</v>
      </c>
      <c r="S26" s="9">
        <v>78</v>
      </c>
      <c r="T26" s="3"/>
    </row>
    <row r="27" spans="1:20" x14ac:dyDescent="0.3">
      <c r="A27" s="3"/>
      <c r="B27" s="8">
        <v>45465</v>
      </c>
      <c r="C27" s="5">
        <v>8</v>
      </c>
      <c r="D27" s="5">
        <v>13</v>
      </c>
      <c r="E27" s="5">
        <v>22</v>
      </c>
      <c r="F27" s="5">
        <v>5</v>
      </c>
      <c r="G27" s="5">
        <v>4</v>
      </c>
      <c r="H27" s="5">
        <f t="shared" si="0"/>
        <v>52</v>
      </c>
      <c r="I27" s="6">
        <v>13000</v>
      </c>
      <c r="J27" s="5">
        <v>45</v>
      </c>
      <c r="K27" s="7">
        <v>0.88</v>
      </c>
      <c r="L27" s="7">
        <v>0.94</v>
      </c>
      <c r="M27" s="5">
        <v>54</v>
      </c>
      <c r="N27" s="5">
        <v>121</v>
      </c>
      <c r="O27" s="5">
        <v>84</v>
      </c>
      <c r="P27" s="5">
        <v>75</v>
      </c>
      <c r="Q27" s="5">
        <v>93</v>
      </c>
      <c r="R27" s="5">
        <v>52</v>
      </c>
      <c r="S27" s="9">
        <v>75</v>
      </c>
      <c r="T27" s="3"/>
    </row>
    <row r="28" spans="1:20" x14ac:dyDescent="0.3">
      <c r="A28" s="3"/>
      <c r="B28" s="8">
        <v>45466</v>
      </c>
      <c r="C28" s="5">
        <v>11</v>
      </c>
      <c r="D28" s="5">
        <v>11</v>
      </c>
      <c r="E28" s="5">
        <v>13</v>
      </c>
      <c r="F28" s="5">
        <v>5</v>
      </c>
      <c r="G28" s="5">
        <v>4</v>
      </c>
      <c r="H28" s="5">
        <f t="shared" si="0"/>
        <v>44</v>
      </c>
      <c r="I28" s="6">
        <v>11308</v>
      </c>
      <c r="J28" s="5">
        <v>45</v>
      </c>
      <c r="K28" s="7">
        <v>0.88</v>
      </c>
      <c r="L28" s="7">
        <v>0.95</v>
      </c>
      <c r="M28" s="5">
        <v>51</v>
      </c>
      <c r="N28" s="5">
        <v>82</v>
      </c>
      <c r="O28" s="5">
        <v>86</v>
      </c>
      <c r="P28" s="5">
        <v>70</v>
      </c>
      <c r="Q28" s="5">
        <v>92</v>
      </c>
      <c r="R28" s="5">
        <v>50</v>
      </c>
      <c r="S28" s="9">
        <v>76</v>
      </c>
      <c r="T28" s="3"/>
    </row>
    <row r="29" spans="1:20" x14ac:dyDescent="0.3">
      <c r="A29" s="3"/>
      <c r="B29" s="8">
        <v>45467</v>
      </c>
      <c r="C29" s="5">
        <v>7</v>
      </c>
      <c r="D29" s="5">
        <v>16</v>
      </c>
      <c r="E29" s="5">
        <v>11</v>
      </c>
      <c r="F29" s="5">
        <v>5</v>
      </c>
      <c r="G29" s="5">
        <v>8</v>
      </c>
      <c r="H29" s="5">
        <f t="shared" si="0"/>
        <v>47</v>
      </c>
      <c r="I29" s="6">
        <v>11797</v>
      </c>
      <c r="J29" s="5">
        <v>45</v>
      </c>
      <c r="K29" s="7">
        <v>0.94</v>
      </c>
      <c r="L29" s="7">
        <v>0.92</v>
      </c>
      <c r="M29" s="5">
        <v>30</v>
      </c>
      <c r="N29" s="5">
        <v>40</v>
      </c>
      <c r="O29" s="5">
        <v>86</v>
      </c>
      <c r="P29" s="5">
        <v>73</v>
      </c>
      <c r="Q29" s="5">
        <v>93</v>
      </c>
      <c r="R29" s="5">
        <v>58</v>
      </c>
      <c r="S29" s="9">
        <v>71</v>
      </c>
      <c r="T29" s="3"/>
    </row>
    <row r="30" spans="1:20" x14ac:dyDescent="0.3">
      <c r="A30" s="3"/>
      <c r="B30" s="8">
        <v>45468</v>
      </c>
      <c r="C30" s="5">
        <v>14</v>
      </c>
      <c r="D30" s="5">
        <v>17</v>
      </c>
      <c r="E30" s="5">
        <v>22</v>
      </c>
      <c r="F30" s="5">
        <v>5</v>
      </c>
      <c r="G30" s="5">
        <v>6</v>
      </c>
      <c r="H30" s="5">
        <f t="shared" si="0"/>
        <v>64</v>
      </c>
      <c r="I30" s="6">
        <v>17280</v>
      </c>
      <c r="J30" s="5">
        <v>45</v>
      </c>
      <c r="K30" s="7">
        <v>0.92</v>
      </c>
      <c r="L30" s="7">
        <v>1</v>
      </c>
      <c r="M30" s="5">
        <v>54</v>
      </c>
      <c r="N30" s="5">
        <v>73</v>
      </c>
      <c r="O30" s="5">
        <v>83</v>
      </c>
      <c r="P30" s="5">
        <v>75</v>
      </c>
      <c r="Q30" s="5">
        <v>87</v>
      </c>
      <c r="R30" s="5">
        <v>64</v>
      </c>
      <c r="S30" s="9">
        <v>70</v>
      </c>
      <c r="T30" s="3"/>
    </row>
    <row r="31" spans="1:20" x14ac:dyDescent="0.3">
      <c r="A31" s="3"/>
      <c r="B31" s="8">
        <v>45469</v>
      </c>
      <c r="C31" s="5">
        <v>7</v>
      </c>
      <c r="D31" s="5">
        <v>12</v>
      </c>
      <c r="E31" s="5">
        <v>22</v>
      </c>
      <c r="F31" s="5">
        <v>5</v>
      </c>
      <c r="G31" s="5">
        <v>8</v>
      </c>
      <c r="H31" s="5">
        <f t="shared" si="0"/>
        <v>54</v>
      </c>
      <c r="I31" s="6">
        <v>13122</v>
      </c>
      <c r="J31" s="5">
        <v>45</v>
      </c>
      <c r="K31" s="7">
        <v>0.91</v>
      </c>
      <c r="L31" s="7">
        <v>0.95</v>
      </c>
      <c r="M31" s="5">
        <v>41</v>
      </c>
      <c r="N31" s="5">
        <v>62</v>
      </c>
      <c r="O31" s="5">
        <v>85</v>
      </c>
      <c r="P31" s="5">
        <v>72</v>
      </c>
      <c r="Q31" s="5">
        <v>87</v>
      </c>
      <c r="R31" s="5">
        <v>45</v>
      </c>
      <c r="S31" s="9">
        <v>75</v>
      </c>
      <c r="T31" s="3"/>
    </row>
    <row r="32" spans="1:20" x14ac:dyDescent="0.3">
      <c r="A32" s="3"/>
      <c r="B32" s="8">
        <v>45470</v>
      </c>
      <c r="C32" s="5">
        <v>12</v>
      </c>
      <c r="D32" s="5">
        <v>15</v>
      </c>
      <c r="E32" s="5">
        <v>12</v>
      </c>
      <c r="F32" s="5">
        <v>5</v>
      </c>
      <c r="G32" s="5">
        <v>6</v>
      </c>
      <c r="H32" s="5">
        <f t="shared" si="0"/>
        <v>50</v>
      </c>
      <c r="I32" s="6">
        <v>12150</v>
      </c>
      <c r="J32" s="5">
        <v>45</v>
      </c>
      <c r="K32" s="7">
        <v>0.87</v>
      </c>
      <c r="L32" s="7">
        <v>0.93</v>
      </c>
      <c r="M32" s="5">
        <v>51</v>
      </c>
      <c r="N32" s="5">
        <v>94</v>
      </c>
      <c r="O32" s="5">
        <v>86</v>
      </c>
      <c r="P32" s="5">
        <v>76</v>
      </c>
      <c r="Q32" s="5">
        <v>87</v>
      </c>
      <c r="R32" s="5">
        <v>60</v>
      </c>
      <c r="S32" s="9">
        <v>72</v>
      </c>
      <c r="T32" s="3"/>
    </row>
    <row r="33" spans="1:20" x14ac:dyDescent="0.3">
      <c r="A33" s="3"/>
      <c r="B33" s="8">
        <v>45471</v>
      </c>
      <c r="C33" s="5">
        <v>11</v>
      </c>
      <c r="D33" s="5">
        <v>17</v>
      </c>
      <c r="E33" s="5">
        <v>23</v>
      </c>
      <c r="F33" s="5">
        <v>5</v>
      </c>
      <c r="G33" s="5">
        <v>5</v>
      </c>
      <c r="H33" s="5">
        <f t="shared" si="0"/>
        <v>61</v>
      </c>
      <c r="I33" s="6">
        <v>16836</v>
      </c>
      <c r="J33" s="5">
        <v>45</v>
      </c>
      <c r="K33" s="7">
        <v>0.93</v>
      </c>
      <c r="L33" s="7">
        <v>0.97</v>
      </c>
      <c r="M33" s="5">
        <v>47</v>
      </c>
      <c r="N33" s="5">
        <v>71</v>
      </c>
      <c r="O33" s="5">
        <v>85</v>
      </c>
      <c r="P33" s="5">
        <v>76</v>
      </c>
      <c r="Q33" s="5">
        <v>93</v>
      </c>
      <c r="R33" s="5">
        <v>52</v>
      </c>
      <c r="S33" s="9">
        <v>76</v>
      </c>
      <c r="T33" s="3"/>
    </row>
    <row r="34" spans="1:20" x14ac:dyDescent="0.3">
      <c r="A34" s="3"/>
      <c r="B34" s="8">
        <v>45472</v>
      </c>
      <c r="C34" s="5">
        <v>12</v>
      </c>
      <c r="D34" s="5">
        <v>19</v>
      </c>
      <c r="E34" s="5">
        <v>17</v>
      </c>
      <c r="F34" s="5">
        <v>5</v>
      </c>
      <c r="G34" s="5">
        <v>8</v>
      </c>
      <c r="H34" s="5">
        <f t="shared" si="0"/>
        <v>61</v>
      </c>
      <c r="I34" s="6">
        <v>16104</v>
      </c>
      <c r="J34" s="5">
        <v>45</v>
      </c>
      <c r="K34" s="7">
        <v>0.9</v>
      </c>
      <c r="L34" s="7">
        <v>0.95</v>
      </c>
      <c r="M34" s="5">
        <v>54</v>
      </c>
      <c r="N34" s="5">
        <v>111</v>
      </c>
      <c r="O34" s="5">
        <v>84</v>
      </c>
      <c r="P34" s="5">
        <v>68</v>
      </c>
      <c r="Q34" s="5">
        <v>86</v>
      </c>
      <c r="R34" s="5">
        <v>51</v>
      </c>
      <c r="S34" s="9">
        <v>76</v>
      </c>
      <c r="T34" s="3"/>
    </row>
    <row r="35" spans="1:20" x14ac:dyDescent="0.3">
      <c r="A35" s="3"/>
      <c r="B35" s="8">
        <v>45473</v>
      </c>
      <c r="C35" s="5">
        <v>12</v>
      </c>
      <c r="D35" s="5">
        <v>18</v>
      </c>
      <c r="E35" s="5">
        <v>13</v>
      </c>
      <c r="F35" s="5">
        <v>5</v>
      </c>
      <c r="G35" s="5">
        <v>5</v>
      </c>
      <c r="H35" s="5">
        <f t="shared" si="0"/>
        <v>53</v>
      </c>
      <c r="I35" s="6">
        <v>13780</v>
      </c>
      <c r="J35" s="5">
        <v>45</v>
      </c>
      <c r="K35" s="7">
        <v>0.87</v>
      </c>
      <c r="L35" s="7">
        <v>0.98</v>
      </c>
      <c r="M35" s="5">
        <v>36</v>
      </c>
      <c r="N35" s="5">
        <v>55</v>
      </c>
      <c r="O35" s="5">
        <v>86</v>
      </c>
      <c r="P35" s="5">
        <v>73</v>
      </c>
      <c r="Q35" s="5">
        <v>90</v>
      </c>
      <c r="R35" s="5">
        <v>56</v>
      </c>
      <c r="S35" s="9">
        <v>74</v>
      </c>
      <c r="T35" s="3"/>
    </row>
    <row r="36" spans="1:20" x14ac:dyDescent="0.3">
      <c r="A36" s="3"/>
      <c r="B36" s="8">
        <v>45474</v>
      </c>
      <c r="C36" s="5">
        <v>12</v>
      </c>
      <c r="D36" s="5">
        <v>16</v>
      </c>
      <c r="E36" s="5">
        <v>24</v>
      </c>
      <c r="F36" s="5">
        <v>5</v>
      </c>
      <c r="G36" s="5">
        <v>9</v>
      </c>
      <c r="H36" s="5">
        <f t="shared" si="0"/>
        <v>66</v>
      </c>
      <c r="I36" s="6">
        <v>15840</v>
      </c>
      <c r="J36" s="5">
        <v>45</v>
      </c>
      <c r="K36" s="7">
        <v>0.9</v>
      </c>
      <c r="L36" s="7">
        <v>0.97</v>
      </c>
      <c r="M36" s="5">
        <v>44</v>
      </c>
      <c r="N36" s="5">
        <v>66</v>
      </c>
      <c r="O36" s="5">
        <v>86</v>
      </c>
      <c r="P36" s="5">
        <v>71</v>
      </c>
      <c r="Q36" s="5">
        <v>90</v>
      </c>
      <c r="R36" s="5">
        <v>46</v>
      </c>
      <c r="S36" s="9">
        <v>74</v>
      </c>
      <c r="T36" s="3"/>
    </row>
    <row r="37" spans="1:20" x14ac:dyDescent="0.3">
      <c r="A37" s="3"/>
      <c r="B37" s="8">
        <v>45475</v>
      </c>
      <c r="C37" s="5">
        <v>12</v>
      </c>
      <c r="D37" s="5">
        <v>20</v>
      </c>
      <c r="E37" s="5">
        <v>18</v>
      </c>
      <c r="F37" s="5">
        <v>5</v>
      </c>
      <c r="G37" s="5">
        <v>5</v>
      </c>
      <c r="H37" s="5">
        <f t="shared" si="0"/>
        <v>60</v>
      </c>
      <c r="I37" s="6">
        <v>15300</v>
      </c>
      <c r="J37" s="5">
        <v>45</v>
      </c>
      <c r="K37" s="7">
        <v>0.91</v>
      </c>
      <c r="L37" s="7">
        <v>0.93</v>
      </c>
      <c r="M37" s="5">
        <v>42</v>
      </c>
      <c r="N37" s="5">
        <v>55</v>
      </c>
      <c r="O37" s="5">
        <v>83</v>
      </c>
      <c r="P37" s="5">
        <v>69</v>
      </c>
      <c r="Q37" s="5">
        <v>91</v>
      </c>
      <c r="R37" s="5">
        <v>57</v>
      </c>
      <c r="S37" s="9">
        <v>77</v>
      </c>
      <c r="T37" s="3"/>
    </row>
    <row r="38" spans="1:20" x14ac:dyDescent="0.3">
      <c r="A38" s="3"/>
      <c r="B38" s="8">
        <v>45476</v>
      </c>
      <c r="C38" s="5">
        <v>14</v>
      </c>
      <c r="D38" s="5">
        <v>14</v>
      </c>
      <c r="E38" s="5">
        <v>13</v>
      </c>
      <c r="F38" s="5">
        <v>5</v>
      </c>
      <c r="G38" s="5">
        <v>6</v>
      </c>
      <c r="H38" s="5">
        <f t="shared" si="0"/>
        <v>52</v>
      </c>
      <c r="I38" s="6">
        <v>13052</v>
      </c>
      <c r="J38" s="5">
        <v>45</v>
      </c>
      <c r="K38" s="7">
        <v>0.9</v>
      </c>
      <c r="L38" s="7">
        <v>0.92</v>
      </c>
      <c r="M38" s="5">
        <v>31</v>
      </c>
      <c r="N38" s="5">
        <v>49</v>
      </c>
      <c r="O38" s="5">
        <v>83</v>
      </c>
      <c r="P38" s="5">
        <v>72</v>
      </c>
      <c r="Q38" s="5">
        <v>86</v>
      </c>
      <c r="R38" s="5">
        <v>46</v>
      </c>
      <c r="S38" s="9">
        <v>78</v>
      </c>
      <c r="T38" s="3"/>
    </row>
    <row r="39" spans="1:20" x14ac:dyDescent="0.3">
      <c r="A39" s="3"/>
      <c r="B39" s="8">
        <v>45477</v>
      </c>
      <c r="C39" s="5">
        <v>7</v>
      </c>
      <c r="D39" s="5">
        <v>10</v>
      </c>
      <c r="E39" s="5">
        <v>21</v>
      </c>
      <c r="F39" s="5">
        <v>5</v>
      </c>
      <c r="G39" s="5">
        <v>4</v>
      </c>
      <c r="H39" s="5">
        <f t="shared" si="0"/>
        <v>47</v>
      </c>
      <c r="I39" s="6">
        <v>12455</v>
      </c>
      <c r="J39" s="5">
        <v>45</v>
      </c>
      <c r="K39" s="7">
        <v>0.91</v>
      </c>
      <c r="L39" s="7">
        <v>0.93</v>
      </c>
      <c r="M39" s="5">
        <v>51</v>
      </c>
      <c r="N39" s="5">
        <v>97</v>
      </c>
      <c r="O39" s="5">
        <v>83</v>
      </c>
      <c r="P39" s="5">
        <v>71</v>
      </c>
      <c r="Q39" s="5">
        <v>94</v>
      </c>
      <c r="R39" s="5">
        <v>60</v>
      </c>
      <c r="S39" s="9">
        <v>73</v>
      </c>
      <c r="T39" s="3"/>
    </row>
    <row r="40" spans="1:20" x14ac:dyDescent="0.3">
      <c r="A40" s="3"/>
      <c r="B40" s="8">
        <v>45478</v>
      </c>
      <c r="C40" s="5">
        <v>12</v>
      </c>
      <c r="D40" s="5">
        <v>20</v>
      </c>
      <c r="E40" s="5">
        <v>16</v>
      </c>
      <c r="F40" s="5">
        <v>5</v>
      </c>
      <c r="G40" s="5">
        <v>6</v>
      </c>
      <c r="H40" s="5">
        <f t="shared" si="0"/>
        <v>59</v>
      </c>
      <c r="I40" s="6">
        <v>15930</v>
      </c>
      <c r="J40" s="5">
        <v>45</v>
      </c>
      <c r="K40" s="7">
        <v>0.91</v>
      </c>
      <c r="L40" s="7">
        <v>0.93</v>
      </c>
      <c r="M40" s="5">
        <v>33</v>
      </c>
      <c r="N40" s="5">
        <v>60</v>
      </c>
      <c r="O40" s="5">
        <v>82</v>
      </c>
      <c r="P40" s="5">
        <v>74</v>
      </c>
      <c r="Q40" s="5">
        <v>90</v>
      </c>
      <c r="R40" s="5">
        <v>50</v>
      </c>
      <c r="S40" s="9">
        <v>70</v>
      </c>
      <c r="T40" s="3"/>
    </row>
    <row r="41" spans="1:20" x14ac:dyDescent="0.3">
      <c r="A41" s="3"/>
      <c r="B41" s="8">
        <v>45479</v>
      </c>
      <c r="C41" s="5">
        <v>12</v>
      </c>
      <c r="D41" s="5">
        <v>18</v>
      </c>
      <c r="E41" s="5">
        <v>24</v>
      </c>
      <c r="F41" s="5">
        <v>5</v>
      </c>
      <c r="G41" s="5">
        <v>4</v>
      </c>
      <c r="H41" s="5">
        <f t="shared" si="0"/>
        <v>63</v>
      </c>
      <c r="I41" s="6">
        <v>17514</v>
      </c>
      <c r="J41" s="5">
        <v>45</v>
      </c>
      <c r="K41" s="7">
        <v>0.93</v>
      </c>
      <c r="L41" s="7">
        <v>0.93</v>
      </c>
      <c r="M41" s="5">
        <v>40</v>
      </c>
      <c r="N41" s="5">
        <v>56</v>
      </c>
      <c r="O41" s="5">
        <v>82</v>
      </c>
      <c r="P41" s="5">
        <v>74</v>
      </c>
      <c r="Q41" s="5">
        <v>88</v>
      </c>
      <c r="R41" s="5">
        <v>59</v>
      </c>
      <c r="S41" s="9">
        <v>75</v>
      </c>
      <c r="T41" s="3"/>
    </row>
    <row r="42" spans="1:20" x14ac:dyDescent="0.3">
      <c r="A42" s="3"/>
      <c r="B42" s="8">
        <v>45480</v>
      </c>
      <c r="C42" s="5">
        <v>12</v>
      </c>
      <c r="D42" s="5">
        <v>14</v>
      </c>
      <c r="E42" s="5">
        <v>11</v>
      </c>
      <c r="F42" s="5">
        <v>5</v>
      </c>
      <c r="G42" s="5">
        <v>4</v>
      </c>
      <c r="H42" s="5">
        <f t="shared" si="0"/>
        <v>46</v>
      </c>
      <c r="I42" s="6">
        <v>11684</v>
      </c>
      <c r="J42" s="5">
        <v>45</v>
      </c>
      <c r="K42" s="7">
        <v>0.89</v>
      </c>
      <c r="L42" s="7">
        <v>0.97</v>
      </c>
      <c r="M42" s="5">
        <v>52</v>
      </c>
      <c r="N42" s="5">
        <v>110</v>
      </c>
      <c r="O42" s="5">
        <v>84</v>
      </c>
      <c r="P42" s="5">
        <v>68</v>
      </c>
      <c r="Q42" s="5">
        <v>96</v>
      </c>
      <c r="R42" s="5">
        <v>58</v>
      </c>
      <c r="S42" s="9">
        <v>78</v>
      </c>
      <c r="T42" s="3"/>
    </row>
    <row r="43" spans="1:20" x14ac:dyDescent="0.3">
      <c r="A43" s="3"/>
      <c r="B43" s="8">
        <v>45481</v>
      </c>
      <c r="C43" s="5">
        <v>14</v>
      </c>
      <c r="D43" s="5">
        <v>14</v>
      </c>
      <c r="E43" s="5">
        <v>19</v>
      </c>
      <c r="F43" s="5">
        <v>5</v>
      </c>
      <c r="G43" s="5">
        <v>4</v>
      </c>
      <c r="H43" s="5">
        <f t="shared" si="0"/>
        <v>56</v>
      </c>
      <c r="I43" s="6">
        <v>13496</v>
      </c>
      <c r="J43" s="5">
        <v>45</v>
      </c>
      <c r="K43" s="7">
        <v>0.92</v>
      </c>
      <c r="L43" s="7">
        <v>0.97</v>
      </c>
      <c r="M43" s="5">
        <v>53</v>
      </c>
      <c r="N43" s="5">
        <v>88</v>
      </c>
      <c r="O43" s="5">
        <v>83</v>
      </c>
      <c r="P43" s="5">
        <v>76</v>
      </c>
      <c r="Q43" s="5">
        <v>88</v>
      </c>
      <c r="R43" s="5">
        <v>52</v>
      </c>
      <c r="S43" s="9">
        <v>72</v>
      </c>
      <c r="T43" s="3"/>
    </row>
    <row r="44" spans="1:20" x14ac:dyDescent="0.3">
      <c r="A44" s="3"/>
      <c r="B44" s="8">
        <v>45482</v>
      </c>
      <c r="C44" s="5">
        <v>10</v>
      </c>
      <c r="D44" s="5">
        <v>18</v>
      </c>
      <c r="E44" s="5">
        <v>15</v>
      </c>
      <c r="F44" s="5">
        <v>5</v>
      </c>
      <c r="G44" s="5">
        <v>7</v>
      </c>
      <c r="H44" s="5">
        <f t="shared" si="0"/>
        <v>55</v>
      </c>
      <c r="I44" s="6">
        <v>15345</v>
      </c>
      <c r="J44" s="5">
        <v>45</v>
      </c>
      <c r="K44" s="7">
        <v>0.85</v>
      </c>
      <c r="L44" s="7">
        <v>0.93</v>
      </c>
      <c r="M44" s="5">
        <v>33</v>
      </c>
      <c r="N44" s="5">
        <v>50</v>
      </c>
      <c r="O44" s="5">
        <v>86</v>
      </c>
      <c r="P44" s="5">
        <v>75</v>
      </c>
      <c r="Q44" s="5">
        <v>92</v>
      </c>
      <c r="R44" s="5">
        <v>64</v>
      </c>
      <c r="S44" s="9">
        <v>75</v>
      </c>
      <c r="T44" s="3"/>
    </row>
    <row r="45" spans="1:20" x14ac:dyDescent="0.3">
      <c r="A45" s="3"/>
      <c r="B45" s="8">
        <v>45483</v>
      </c>
      <c r="C45" s="5">
        <v>9</v>
      </c>
      <c r="D45" s="5">
        <v>20</v>
      </c>
      <c r="E45" s="5">
        <v>11</v>
      </c>
      <c r="F45" s="5">
        <v>5</v>
      </c>
      <c r="G45" s="5">
        <v>8</v>
      </c>
      <c r="H45" s="5">
        <f t="shared" si="0"/>
        <v>53</v>
      </c>
      <c r="I45" s="6">
        <v>14469</v>
      </c>
      <c r="J45" s="5">
        <v>45</v>
      </c>
      <c r="K45" s="7">
        <v>0.89</v>
      </c>
      <c r="L45" s="7">
        <v>0.94</v>
      </c>
      <c r="M45" s="5">
        <v>46</v>
      </c>
      <c r="N45" s="5">
        <v>101</v>
      </c>
      <c r="O45" s="5">
        <v>86</v>
      </c>
      <c r="P45" s="5">
        <v>66</v>
      </c>
      <c r="Q45" s="5">
        <v>89</v>
      </c>
      <c r="R45" s="5">
        <v>49</v>
      </c>
      <c r="S45" s="9">
        <v>72</v>
      </c>
      <c r="T45" s="3"/>
    </row>
    <row r="46" spans="1:20" x14ac:dyDescent="0.3">
      <c r="A46" s="3"/>
      <c r="B46" s="8">
        <v>45484</v>
      </c>
      <c r="C46" s="5">
        <v>8</v>
      </c>
      <c r="D46" s="5">
        <v>20</v>
      </c>
      <c r="E46" s="5">
        <v>14</v>
      </c>
      <c r="F46" s="5">
        <v>5</v>
      </c>
      <c r="G46" s="5">
        <v>5</v>
      </c>
      <c r="H46" s="5">
        <f t="shared" si="0"/>
        <v>52</v>
      </c>
      <c r="I46" s="6">
        <v>13780</v>
      </c>
      <c r="J46" s="5">
        <v>45</v>
      </c>
      <c r="K46" s="7">
        <v>0.85</v>
      </c>
      <c r="L46" s="7">
        <v>0.98</v>
      </c>
      <c r="M46" s="5">
        <v>35</v>
      </c>
      <c r="N46" s="5">
        <v>46</v>
      </c>
      <c r="O46" s="5">
        <v>82</v>
      </c>
      <c r="P46" s="5">
        <v>66</v>
      </c>
      <c r="Q46" s="5">
        <v>92</v>
      </c>
      <c r="R46" s="5">
        <v>54</v>
      </c>
      <c r="S46" s="9">
        <v>73</v>
      </c>
      <c r="T46" s="3"/>
    </row>
    <row r="47" spans="1:20" x14ac:dyDescent="0.3">
      <c r="A47" s="3"/>
      <c r="B47" s="8">
        <v>45485</v>
      </c>
      <c r="C47" s="5">
        <v>12</v>
      </c>
      <c r="D47" s="5">
        <v>14</v>
      </c>
      <c r="E47" s="5">
        <v>19</v>
      </c>
      <c r="F47" s="5">
        <v>5</v>
      </c>
      <c r="G47" s="5">
        <v>4</v>
      </c>
      <c r="H47" s="5">
        <f t="shared" si="0"/>
        <v>54</v>
      </c>
      <c r="I47" s="6">
        <v>14688</v>
      </c>
      <c r="J47" s="5">
        <v>45</v>
      </c>
      <c r="K47" s="7">
        <v>0.96</v>
      </c>
      <c r="L47" s="7">
        <v>0.93</v>
      </c>
      <c r="M47" s="5">
        <v>49</v>
      </c>
      <c r="N47" s="5">
        <v>103</v>
      </c>
      <c r="O47" s="5">
        <v>84</v>
      </c>
      <c r="P47" s="5">
        <v>66</v>
      </c>
      <c r="Q47" s="5">
        <v>86</v>
      </c>
      <c r="R47" s="5">
        <v>64</v>
      </c>
      <c r="S47" s="9">
        <v>72</v>
      </c>
      <c r="T47" s="3"/>
    </row>
    <row r="48" spans="1:20" x14ac:dyDescent="0.3">
      <c r="A48" s="3"/>
      <c r="B48" s="8">
        <v>45486</v>
      </c>
      <c r="C48" s="5">
        <v>12</v>
      </c>
      <c r="D48" s="5">
        <v>11</v>
      </c>
      <c r="E48" s="5">
        <v>12</v>
      </c>
      <c r="F48" s="5">
        <v>5</v>
      </c>
      <c r="G48" s="5">
        <v>9</v>
      </c>
      <c r="H48" s="5">
        <f t="shared" si="0"/>
        <v>49</v>
      </c>
      <c r="I48" s="6">
        <v>12495</v>
      </c>
      <c r="J48" s="5">
        <v>45</v>
      </c>
      <c r="K48" s="7">
        <v>0.85</v>
      </c>
      <c r="L48" s="7">
        <v>0.92</v>
      </c>
      <c r="M48" s="5">
        <v>34</v>
      </c>
      <c r="N48" s="5">
        <v>53</v>
      </c>
      <c r="O48" s="5">
        <v>86</v>
      </c>
      <c r="P48" s="5">
        <v>69</v>
      </c>
      <c r="Q48" s="5">
        <v>92</v>
      </c>
      <c r="R48" s="5">
        <v>64</v>
      </c>
      <c r="S48" s="9">
        <v>70</v>
      </c>
      <c r="T48" s="3"/>
    </row>
    <row r="49" spans="1:20" x14ac:dyDescent="0.3">
      <c r="A49" s="3"/>
      <c r="B49" s="8">
        <v>45487</v>
      </c>
      <c r="C49" s="5">
        <v>10</v>
      </c>
      <c r="D49" s="5">
        <v>10</v>
      </c>
      <c r="E49" s="5">
        <v>16</v>
      </c>
      <c r="F49" s="5">
        <v>5</v>
      </c>
      <c r="G49" s="5">
        <v>5</v>
      </c>
      <c r="H49" s="5">
        <f t="shared" si="0"/>
        <v>46</v>
      </c>
      <c r="I49" s="6">
        <v>12420</v>
      </c>
      <c r="J49" s="5">
        <v>45</v>
      </c>
      <c r="K49" s="7">
        <v>0.93</v>
      </c>
      <c r="L49" s="7">
        <v>0.92</v>
      </c>
      <c r="M49" s="5">
        <v>50</v>
      </c>
      <c r="N49" s="5">
        <v>99</v>
      </c>
      <c r="O49" s="5">
        <v>83</v>
      </c>
      <c r="P49" s="5">
        <v>72</v>
      </c>
      <c r="Q49" s="5">
        <v>91</v>
      </c>
      <c r="R49" s="5">
        <v>60</v>
      </c>
      <c r="S49" s="9">
        <v>79</v>
      </c>
      <c r="T49" s="3"/>
    </row>
    <row r="50" spans="1:20" x14ac:dyDescent="0.3">
      <c r="A50" s="3"/>
      <c r="B50" s="8">
        <v>45488</v>
      </c>
      <c r="C50" s="5">
        <v>14</v>
      </c>
      <c r="D50" s="5">
        <v>17</v>
      </c>
      <c r="E50" s="5">
        <v>24</v>
      </c>
      <c r="F50" s="5">
        <v>5</v>
      </c>
      <c r="G50" s="5">
        <v>6</v>
      </c>
      <c r="H50" s="5">
        <f t="shared" si="0"/>
        <v>66</v>
      </c>
      <c r="I50" s="6">
        <v>16434</v>
      </c>
      <c r="J50" s="5">
        <v>45</v>
      </c>
      <c r="K50" s="7">
        <v>0.86</v>
      </c>
      <c r="L50" s="7">
        <v>0.96</v>
      </c>
      <c r="M50" s="5">
        <v>33</v>
      </c>
      <c r="N50" s="5">
        <v>50</v>
      </c>
      <c r="O50" s="5">
        <v>86</v>
      </c>
      <c r="P50" s="5">
        <v>71</v>
      </c>
      <c r="Q50" s="5">
        <v>86</v>
      </c>
      <c r="R50" s="5">
        <v>60</v>
      </c>
      <c r="S50" s="9">
        <v>72</v>
      </c>
      <c r="T50" s="3"/>
    </row>
    <row r="51" spans="1:20" x14ac:dyDescent="0.3">
      <c r="A51" s="3"/>
      <c r="B51" s="8">
        <v>45489</v>
      </c>
      <c r="C51" s="5">
        <v>13</v>
      </c>
      <c r="D51" s="5">
        <v>9</v>
      </c>
      <c r="E51" s="5">
        <v>19</v>
      </c>
      <c r="F51" s="5">
        <v>5</v>
      </c>
      <c r="G51" s="5">
        <v>4</v>
      </c>
      <c r="H51" s="5">
        <f t="shared" si="0"/>
        <v>50</v>
      </c>
      <c r="I51" s="6">
        <v>12500</v>
      </c>
      <c r="J51" s="5">
        <v>45</v>
      </c>
      <c r="K51" s="7">
        <v>0.92</v>
      </c>
      <c r="L51" s="7">
        <v>1</v>
      </c>
      <c r="M51" s="5">
        <v>31</v>
      </c>
      <c r="N51" s="5">
        <v>59</v>
      </c>
      <c r="O51" s="5">
        <v>82</v>
      </c>
      <c r="P51" s="5">
        <v>69</v>
      </c>
      <c r="Q51" s="5">
        <v>91</v>
      </c>
      <c r="R51" s="5">
        <v>59</v>
      </c>
      <c r="S51" s="9">
        <v>72</v>
      </c>
      <c r="T51" s="3"/>
    </row>
    <row r="52" spans="1:20" x14ac:dyDescent="0.3">
      <c r="A52" s="3"/>
      <c r="B52" s="8">
        <v>45490</v>
      </c>
      <c r="C52" s="5">
        <v>12</v>
      </c>
      <c r="D52" s="5">
        <v>19</v>
      </c>
      <c r="E52" s="5">
        <v>15</v>
      </c>
      <c r="F52" s="5">
        <v>5</v>
      </c>
      <c r="G52" s="5">
        <v>7</v>
      </c>
      <c r="H52" s="5">
        <f t="shared" si="0"/>
        <v>58</v>
      </c>
      <c r="I52" s="6">
        <v>15602</v>
      </c>
      <c r="J52" s="5">
        <v>45</v>
      </c>
      <c r="K52" s="7">
        <v>0.85</v>
      </c>
      <c r="L52" s="7">
        <v>0.99</v>
      </c>
      <c r="M52" s="5">
        <v>50</v>
      </c>
      <c r="N52" s="5">
        <v>72</v>
      </c>
      <c r="O52" s="5">
        <v>82</v>
      </c>
      <c r="P52" s="5">
        <v>74</v>
      </c>
      <c r="Q52" s="5">
        <v>93</v>
      </c>
      <c r="R52" s="5">
        <v>54</v>
      </c>
      <c r="S52" s="9">
        <v>78</v>
      </c>
      <c r="T52" s="3"/>
    </row>
    <row r="53" spans="1:20" x14ac:dyDescent="0.3">
      <c r="A53" s="3"/>
      <c r="B53" s="8">
        <v>45491</v>
      </c>
      <c r="C53" s="5">
        <v>12</v>
      </c>
      <c r="D53" s="5">
        <v>14</v>
      </c>
      <c r="E53" s="5">
        <v>24</v>
      </c>
      <c r="F53" s="5">
        <v>5</v>
      </c>
      <c r="G53" s="5">
        <v>8</v>
      </c>
      <c r="H53" s="5">
        <f t="shared" si="0"/>
        <v>63</v>
      </c>
      <c r="I53" s="6">
        <v>16128</v>
      </c>
      <c r="J53" s="5">
        <v>45</v>
      </c>
      <c r="K53" s="7">
        <v>0.9</v>
      </c>
      <c r="L53" s="7">
        <v>0.92</v>
      </c>
      <c r="M53" s="5">
        <v>36</v>
      </c>
      <c r="N53" s="5">
        <v>52</v>
      </c>
      <c r="O53" s="5">
        <v>82</v>
      </c>
      <c r="P53" s="5">
        <v>72</v>
      </c>
      <c r="Q53" s="5">
        <v>91</v>
      </c>
      <c r="R53" s="5">
        <v>64</v>
      </c>
      <c r="S53" s="9">
        <v>80</v>
      </c>
      <c r="T53" s="3"/>
    </row>
    <row r="54" spans="1:20" x14ac:dyDescent="0.3">
      <c r="A54" s="3"/>
      <c r="B54" s="8">
        <v>45492</v>
      </c>
      <c r="C54" s="5">
        <v>9</v>
      </c>
      <c r="D54" s="5">
        <v>16</v>
      </c>
      <c r="E54" s="5">
        <v>24</v>
      </c>
      <c r="F54" s="5">
        <v>5</v>
      </c>
      <c r="G54" s="5">
        <v>6</v>
      </c>
      <c r="H54" s="5">
        <f t="shared" si="0"/>
        <v>60</v>
      </c>
      <c r="I54" s="6">
        <v>15660</v>
      </c>
      <c r="J54" s="5">
        <v>45</v>
      </c>
      <c r="K54" s="7">
        <v>0.91</v>
      </c>
      <c r="L54" s="7">
        <v>0.99</v>
      </c>
      <c r="M54" s="5">
        <v>53</v>
      </c>
      <c r="N54" s="5">
        <v>73</v>
      </c>
      <c r="O54" s="5">
        <v>83</v>
      </c>
      <c r="P54" s="5">
        <v>74</v>
      </c>
      <c r="Q54" s="5">
        <v>92</v>
      </c>
      <c r="R54" s="5">
        <v>53</v>
      </c>
      <c r="S54" s="9">
        <v>76</v>
      </c>
      <c r="T54" s="3"/>
    </row>
    <row r="55" spans="1:20" x14ac:dyDescent="0.3">
      <c r="A55" s="3"/>
      <c r="B55" s="8">
        <v>45493</v>
      </c>
      <c r="C55" s="5">
        <v>13</v>
      </c>
      <c r="D55" s="5">
        <v>16</v>
      </c>
      <c r="E55" s="5">
        <v>13</v>
      </c>
      <c r="F55" s="5">
        <v>5</v>
      </c>
      <c r="G55" s="5">
        <v>4</v>
      </c>
      <c r="H55" s="5">
        <f t="shared" si="0"/>
        <v>51</v>
      </c>
      <c r="I55" s="6">
        <v>12597</v>
      </c>
      <c r="J55" s="5">
        <v>45</v>
      </c>
      <c r="K55" s="7">
        <v>0.94</v>
      </c>
      <c r="L55" s="7">
        <v>0.94</v>
      </c>
      <c r="M55" s="5">
        <v>34</v>
      </c>
      <c r="N55" s="5">
        <v>47</v>
      </c>
      <c r="O55" s="5">
        <v>85</v>
      </c>
      <c r="P55" s="5">
        <v>68</v>
      </c>
      <c r="Q55" s="5">
        <v>92</v>
      </c>
      <c r="R55" s="5">
        <v>60</v>
      </c>
      <c r="S55" s="9">
        <v>79</v>
      </c>
      <c r="T55" s="3"/>
    </row>
    <row r="56" spans="1:20" x14ac:dyDescent="0.3">
      <c r="A56" s="3"/>
      <c r="B56" s="16">
        <v>45494</v>
      </c>
      <c r="C56" s="17">
        <v>14</v>
      </c>
      <c r="D56" s="17">
        <v>16</v>
      </c>
      <c r="E56" s="17">
        <v>14</v>
      </c>
      <c r="F56" s="17">
        <v>5</v>
      </c>
      <c r="G56" s="17">
        <v>9</v>
      </c>
      <c r="H56" s="17">
        <f t="shared" si="0"/>
        <v>58</v>
      </c>
      <c r="I56" s="18">
        <v>14210</v>
      </c>
      <c r="J56" s="17">
        <v>45</v>
      </c>
      <c r="K56" s="19">
        <v>0.89</v>
      </c>
      <c r="L56" s="19">
        <v>1</v>
      </c>
      <c r="M56" s="17">
        <v>39</v>
      </c>
      <c r="N56" s="17">
        <v>61</v>
      </c>
      <c r="O56" s="17">
        <v>82</v>
      </c>
      <c r="P56" s="17">
        <v>66</v>
      </c>
      <c r="Q56" s="17">
        <v>92</v>
      </c>
      <c r="R56" s="17">
        <v>60</v>
      </c>
      <c r="S56" s="20">
        <v>72</v>
      </c>
      <c r="T56" s="3"/>
    </row>
    <row r="57" spans="1:20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</sheetData>
  <mergeCells count="1">
    <mergeCell ref="C4:H4"/>
  </mergeCells>
  <phoneticPr fontId="2" type="noConversion"/>
  <pageMargins left="0.7" right="0.7" top="0.75" bottom="0.75" header="0.3" footer="0.3"/>
  <ignoredErrors>
    <ignoredError sqref="H6:H56" formulaRange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17C3A-F956-4D2C-96AB-4E44FE54AB7A}">
  <dimension ref="A1:AH26"/>
  <sheetViews>
    <sheetView zoomScaleNormal="100" workbookViewId="0">
      <selection activeCell="W31" sqref="W31"/>
    </sheetView>
  </sheetViews>
  <sheetFormatPr defaultRowHeight="13.2" x14ac:dyDescent="0.3"/>
  <cols>
    <col min="1" max="1" width="14.109375" style="1" customWidth="1"/>
    <col min="2" max="2" width="26.21875" style="1" customWidth="1"/>
    <col min="3" max="3" width="17.6640625" style="1" customWidth="1"/>
    <col min="4" max="4" width="21.88671875" style="1" customWidth="1"/>
    <col min="5" max="5" width="26.109375" style="1" customWidth="1"/>
    <col min="6" max="10" width="10.77734375" style="1" customWidth="1"/>
    <col min="11" max="11" width="13.44140625" style="1" customWidth="1"/>
    <col min="12" max="12" width="18.44140625" style="1" customWidth="1"/>
    <col min="13" max="13" width="22.6640625" style="1" customWidth="1"/>
    <col min="14" max="19" width="8.88671875" style="1"/>
    <col min="20" max="20" width="14.109375" style="1" bestFit="1" customWidth="1"/>
    <col min="21" max="21" width="8.88671875" style="1"/>
    <col min="22" max="22" width="3.109375" style="1" customWidth="1"/>
    <col min="23" max="23" width="14.109375" style="1" bestFit="1" customWidth="1"/>
    <col min="24" max="24" width="8.88671875" style="1"/>
    <col min="25" max="25" width="3.109375" style="1" customWidth="1"/>
    <col min="26" max="26" width="14.109375" style="1" bestFit="1" customWidth="1"/>
    <col min="27" max="27" width="8.88671875" style="1"/>
    <col min="28" max="28" width="3.109375" style="1" customWidth="1"/>
    <col min="29" max="29" width="14.109375" style="1" bestFit="1" customWidth="1"/>
    <col min="30" max="30" width="8.88671875" style="1"/>
    <col min="31" max="31" width="3.109375" style="1" customWidth="1"/>
    <col min="32" max="32" width="14.109375" style="1" bestFit="1" customWidth="1"/>
    <col min="33" max="33" width="8.88671875" style="1"/>
    <col min="34" max="34" width="3.109375" style="1" customWidth="1"/>
    <col min="35" max="16384" width="8.88671875" style="1"/>
  </cols>
  <sheetData>
    <row r="1" spans="1:34" x14ac:dyDescent="0.3">
      <c r="A1" s="3" t="s">
        <v>0</v>
      </c>
      <c r="B1" s="36">
        <f>Dashboard!E3</f>
        <v>45462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</row>
    <row r="2" spans="1:34" x14ac:dyDescent="0.3">
      <c r="A2" s="3" t="s">
        <v>1</v>
      </c>
      <c r="B2" s="36">
        <f>B1+6</f>
        <v>45468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</row>
    <row r="3" spans="1:34" x14ac:dyDescent="0.3">
      <c r="A3" s="3" t="s">
        <v>25</v>
      </c>
      <c r="B3" s="36" t="str">
        <f>TEXT(B1,"MM/DD/YYYY")&amp;" - "&amp;TEXT(B2,"MM/DD/YYYY")</f>
        <v>06/19/2024 - 06/25/2024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</row>
    <row r="4" spans="1:34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</row>
    <row r="5" spans="1:34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8"/>
      <c r="U5" s="38"/>
      <c r="V5" s="41"/>
      <c r="W5" s="38"/>
      <c r="X5" s="38"/>
      <c r="Y5" s="41"/>
      <c r="Z5" s="38"/>
      <c r="AA5" s="38"/>
      <c r="AB5" s="41"/>
      <c r="AC5" s="38"/>
      <c r="AD5" s="38"/>
      <c r="AE5" s="41"/>
      <c r="AF5" s="38"/>
      <c r="AG5" s="38"/>
      <c r="AH5" s="41"/>
    </row>
    <row r="6" spans="1:34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8"/>
      <c r="U6" s="38"/>
      <c r="V6" s="41"/>
      <c r="W6" s="38"/>
      <c r="X6" s="38"/>
      <c r="Y6" s="41"/>
      <c r="Z6" s="38"/>
      <c r="AA6" s="38"/>
      <c r="AB6" s="41"/>
      <c r="AC6" s="38"/>
      <c r="AD6" s="38"/>
      <c r="AE6" s="41"/>
      <c r="AF6" s="38"/>
      <c r="AG6" s="38"/>
      <c r="AH6" s="41"/>
    </row>
    <row r="7" spans="1:34" x14ac:dyDescent="0.3">
      <c r="A7" s="21" t="s">
        <v>2</v>
      </c>
      <c r="B7" s="21" t="s">
        <v>3</v>
      </c>
      <c r="C7" s="21" t="s">
        <v>4</v>
      </c>
      <c r="D7" s="21" t="s">
        <v>5</v>
      </c>
      <c r="E7" s="21" t="s">
        <v>6</v>
      </c>
      <c r="F7" s="22" t="s">
        <v>9</v>
      </c>
      <c r="G7" s="22" t="s">
        <v>10</v>
      </c>
      <c r="H7" s="22" t="s">
        <v>11</v>
      </c>
      <c r="I7" s="22" t="s">
        <v>12</v>
      </c>
      <c r="J7" s="22" t="s">
        <v>13</v>
      </c>
      <c r="K7" s="22" t="s">
        <v>14</v>
      </c>
      <c r="L7" s="23" t="s">
        <v>7</v>
      </c>
      <c r="M7" s="23" t="s">
        <v>8</v>
      </c>
      <c r="N7" s="24" t="s">
        <v>16</v>
      </c>
      <c r="O7" s="24" t="s">
        <v>17</v>
      </c>
      <c r="P7" s="24" t="s">
        <v>18</v>
      </c>
      <c r="Q7" s="24" t="s">
        <v>19</v>
      </c>
      <c r="R7" s="24" t="s">
        <v>20</v>
      </c>
      <c r="S7" s="3"/>
      <c r="T7" s="37" t="s">
        <v>16</v>
      </c>
      <c r="U7" s="37"/>
      <c r="V7" s="42"/>
      <c r="W7" s="37" t="s">
        <v>17</v>
      </c>
      <c r="X7" s="37"/>
      <c r="Y7" s="42"/>
      <c r="Z7" s="37" t="s">
        <v>18</v>
      </c>
      <c r="AA7" s="37"/>
      <c r="AB7" s="42"/>
      <c r="AC7" s="37" t="s">
        <v>19</v>
      </c>
      <c r="AD7" s="37"/>
      <c r="AE7" s="42"/>
      <c r="AF7" s="37" t="s">
        <v>20</v>
      </c>
      <c r="AG7" s="37"/>
      <c r="AH7" s="42"/>
    </row>
    <row r="8" spans="1:34" x14ac:dyDescent="0.3">
      <c r="A8" s="4">
        <f>B1</f>
        <v>45462</v>
      </c>
      <c r="B8" s="6">
        <f>INDEX(Source[Revenue],MATCH(A8,Source[Date],0),1)</f>
        <v>15748</v>
      </c>
      <c r="C8" s="5">
        <f>INDEX(Source[Production Output],MATCH(A8,Source[Date],0),1)</f>
        <v>45</v>
      </c>
      <c r="D8" s="7">
        <f>INDEX(Source[Custumer Satisfaction],MATCH(A8,Source[Date],0),1)</f>
        <v>0.88</v>
      </c>
      <c r="E8" s="7">
        <f>INDEX(Source[Employee Attendance],MATCH(A8,Source[Date],0),1)</f>
        <v>0.94</v>
      </c>
      <c r="F8" s="5">
        <f>INDEX(Source[Region 1],MATCH(A8,Source[Date],0),1)</f>
        <v>12</v>
      </c>
      <c r="G8" s="5">
        <f>INDEX(Source[Region 2],MATCH(A8,Source[Date],0),1)</f>
        <v>17</v>
      </c>
      <c r="H8" s="5">
        <f>INDEX(Source[Region 3],MATCH(A8,Source[Date],0),1)</f>
        <v>22</v>
      </c>
      <c r="I8" s="5">
        <f>INDEX(Source[Region 4],MATCH(A8,Source[Date],0),1)</f>
        <v>5</v>
      </c>
      <c r="J8" s="5">
        <f>INDEX(Source[Region 5],MATCH(A8,Source[Date],0),1)</f>
        <v>6</v>
      </c>
      <c r="K8" s="5">
        <f>INDEX(Source[Total Sold],MATCH(A8,Source[Date],0),1)</f>
        <v>62</v>
      </c>
      <c r="L8" s="5">
        <f>INDEX(Source[Website Visits],MATCH(A8,Source[Date],0),1)</f>
        <v>36</v>
      </c>
      <c r="M8" s="5">
        <f>INDEX(Source[Website Page Views],MATCH(A8,Source[Date],0),1)</f>
        <v>63</v>
      </c>
      <c r="N8" s="5">
        <f>INDEX(Source[Score 1],MATCH(A8,Source[Date],0),1)</f>
        <v>86</v>
      </c>
      <c r="O8" s="5">
        <f>INDEX(Source[Score 2],MATCH(A8,Source[Date],0),1)</f>
        <v>76</v>
      </c>
      <c r="P8" s="5">
        <f>INDEX(Source[Score 3],MATCH(A8,Source[Date],0),1)</f>
        <v>91</v>
      </c>
      <c r="Q8" s="5">
        <f>INDEX(Source[Score 4],MATCH(A8,Source[Date],0),1)</f>
        <v>45</v>
      </c>
      <c r="R8" s="5">
        <f>INDEX(Source[Score 5],MATCH(A8,Source[Date],0),1)</f>
        <v>79</v>
      </c>
      <c r="S8" s="3"/>
      <c r="T8" s="5" t="s">
        <v>26</v>
      </c>
      <c r="U8" s="45">
        <f>N16/100</f>
        <v>0.85142857142857142</v>
      </c>
      <c r="V8" s="39"/>
      <c r="W8" s="5" t="s">
        <v>26</v>
      </c>
      <c r="X8" s="45">
        <f>O16/100</f>
        <v>0.73428571428571432</v>
      </c>
      <c r="Y8" s="39"/>
      <c r="Z8" s="5" t="s">
        <v>26</v>
      </c>
      <c r="AA8" s="45">
        <f>P16/100</f>
        <v>0.91714285714285704</v>
      </c>
      <c r="AB8" s="39"/>
      <c r="AC8" s="5" t="s">
        <v>26</v>
      </c>
      <c r="AD8" s="45">
        <f>Q16/100</f>
        <v>0.54285714285714282</v>
      </c>
      <c r="AE8" s="39"/>
      <c r="AF8" s="5" t="s">
        <v>26</v>
      </c>
      <c r="AG8" s="45">
        <f>R16/100</f>
        <v>0.75428571428571434</v>
      </c>
      <c r="AH8" s="39"/>
    </row>
    <row r="9" spans="1:34" x14ac:dyDescent="0.3">
      <c r="A9" s="4">
        <f>A8+1</f>
        <v>45463</v>
      </c>
      <c r="B9" s="6">
        <f>INDEX(Source[Revenue],MATCH(A9,Source[Date],0),1)</f>
        <v>13250</v>
      </c>
      <c r="C9" s="5">
        <f>INDEX(Source[Production Output],MATCH(A9,Source[Date],0),1)</f>
        <v>45</v>
      </c>
      <c r="D9" s="7">
        <f>INDEX(Source[Custumer Satisfaction],MATCH(A9,Source[Date],0),1)</f>
        <v>0.95</v>
      </c>
      <c r="E9" s="7">
        <f>INDEX(Source[Employee Attendance],MATCH(A9,Source[Date],0),1)</f>
        <v>1</v>
      </c>
      <c r="F9" s="5">
        <f>INDEX(Source[Region 1],MATCH(A9,Source[Date],0),1)</f>
        <v>11</v>
      </c>
      <c r="G9" s="5">
        <f>INDEX(Source[Region 2],MATCH(A9,Source[Date],0),1)</f>
        <v>17</v>
      </c>
      <c r="H9" s="5">
        <f>INDEX(Source[Region 3],MATCH(A9,Source[Date],0),1)</f>
        <v>12</v>
      </c>
      <c r="I9" s="5">
        <f>INDEX(Source[Region 4],MATCH(A9,Source[Date],0),1)</f>
        <v>5</v>
      </c>
      <c r="J9" s="5">
        <f>INDEX(Source[Region 5],MATCH(A9,Source[Date],0),1)</f>
        <v>8</v>
      </c>
      <c r="K9" s="5">
        <f>INDEX(Source[Total Sold],MATCH(A9,Source[Date],0),1)</f>
        <v>53</v>
      </c>
      <c r="L9" s="5">
        <f>INDEX(Source[Website Visits],MATCH(A9,Source[Date],0),1)</f>
        <v>48</v>
      </c>
      <c r="M9" s="5">
        <f>INDEX(Source[Website Page Views],MATCH(A9,Source[Date],0),1)</f>
        <v>105</v>
      </c>
      <c r="N9" s="5">
        <f>INDEX(Source[Score 1],MATCH(A9,Source[Date],0),1)</f>
        <v>85</v>
      </c>
      <c r="O9" s="5">
        <f>INDEX(Source[Score 2],MATCH(A9,Source[Date],0),1)</f>
        <v>74</v>
      </c>
      <c r="P9" s="5">
        <f>INDEX(Source[Score 3],MATCH(A9,Source[Date],0),1)</f>
        <v>92</v>
      </c>
      <c r="Q9" s="5">
        <f>INDEX(Source[Score 4],MATCH(A9,Source[Date],0),1)</f>
        <v>53</v>
      </c>
      <c r="R9" s="5">
        <f>INDEX(Source[Score 5],MATCH(A9,Source[Date],0),1)</f>
        <v>79</v>
      </c>
      <c r="S9" s="3"/>
      <c r="T9" s="5" t="s">
        <v>27</v>
      </c>
      <c r="U9" s="45">
        <f>1-U8</f>
        <v>0.14857142857142858</v>
      </c>
      <c r="V9" s="39"/>
      <c r="W9" s="5" t="s">
        <v>27</v>
      </c>
      <c r="X9" s="45">
        <f>1-X8</f>
        <v>0.26571428571428568</v>
      </c>
      <c r="Y9" s="39"/>
      <c r="Z9" s="5" t="s">
        <v>27</v>
      </c>
      <c r="AA9" s="45">
        <f>1-AA8</f>
        <v>8.2857142857142962E-2</v>
      </c>
      <c r="AB9" s="39"/>
      <c r="AC9" s="5" t="s">
        <v>27</v>
      </c>
      <c r="AD9" s="45">
        <f>1-AD8</f>
        <v>0.45714285714285718</v>
      </c>
      <c r="AE9" s="39"/>
      <c r="AF9" s="5" t="s">
        <v>27</v>
      </c>
      <c r="AG9" s="45">
        <f>1-AG8</f>
        <v>0.24571428571428566</v>
      </c>
      <c r="AH9" s="39"/>
    </row>
    <row r="10" spans="1:34" x14ac:dyDescent="0.3">
      <c r="A10" s="4">
        <f>A8+2</f>
        <v>45464</v>
      </c>
      <c r="B10" s="6">
        <f>INDEX(Source[Revenue],MATCH(A10,Source[Date],0),1)</f>
        <v>10080</v>
      </c>
      <c r="C10" s="5">
        <f>INDEX(Source[Production Output],MATCH(A10,Source[Date],0),1)</f>
        <v>45</v>
      </c>
      <c r="D10" s="7">
        <f>INDEX(Source[Custumer Satisfaction],MATCH(A10,Source[Date],0),1)</f>
        <v>0.9</v>
      </c>
      <c r="E10" s="7">
        <f>INDEX(Source[Employee Attendance],MATCH(A10,Source[Date],0),1)</f>
        <v>1</v>
      </c>
      <c r="F10" s="5">
        <f>INDEX(Source[Region 1],MATCH(A10,Source[Date],0),1)</f>
        <v>7</v>
      </c>
      <c r="G10" s="5">
        <f>INDEX(Source[Region 2],MATCH(A10,Source[Date],0),1)</f>
        <v>12</v>
      </c>
      <c r="H10" s="5">
        <f>INDEX(Source[Region 3],MATCH(A10,Source[Date],0),1)</f>
        <v>14</v>
      </c>
      <c r="I10" s="5">
        <f>INDEX(Source[Region 4],MATCH(A10,Source[Date],0),1)</f>
        <v>5</v>
      </c>
      <c r="J10" s="5">
        <f>INDEX(Source[Region 5],MATCH(A10,Source[Date],0),1)</f>
        <v>4</v>
      </c>
      <c r="K10" s="5">
        <f>INDEX(Source[Total Sold],MATCH(A10,Source[Date],0),1)</f>
        <v>42</v>
      </c>
      <c r="L10" s="5">
        <f>INDEX(Source[Website Visits],MATCH(A10,Source[Date],0),1)</f>
        <v>30</v>
      </c>
      <c r="M10" s="5">
        <f>INDEX(Source[Website Page Views],MATCH(A10,Source[Date],0),1)</f>
        <v>39</v>
      </c>
      <c r="N10" s="5">
        <f>INDEX(Source[Score 1],MATCH(A10,Source[Date],0),1)</f>
        <v>86</v>
      </c>
      <c r="O10" s="5">
        <f>INDEX(Source[Score 2],MATCH(A10,Source[Date],0),1)</f>
        <v>71</v>
      </c>
      <c r="P10" s="5">
        <f>INDEX(Source[Score 3],MATCH(A10,Source[Date],0),1)</f>
        <v>94</v>
      </c>
      <c r="Q10" s="5">
        <f>INDEX(Source[Score 4],MATCH(A10,Source[Date],0),1)</f>
        <v>58</v>
      </c>
      <c r="R10" s="5">
        <f>INDEX(Source[Score 5],MATCH(A10,Source[Date],0),1)</f>
        <v>78</v>
      </c>
      <c r="S10" s="3"/>
      <c r="T10" s="3"/>
      <c r="U10" s="3"/>
      <c r="V10" s="39"/>
      <c r="W10" s="3"/>
      <c r="X10" s="3"/>
      <c r="Y10" s="39"/>
      <c r="Z10" s="3"/>
      <c r="AA10" s="3"/>
      <c r="AB10" s="39"/>
      <c r="AC10" s="3"/>
      <c r="AD10" s="3"/>
      <c r="AE10" s="39"/>
      <c r="AF10" s="3"/>
      <c r="AG10" s="3"/>
      <c r="AH10" s="39"/>
    </row>
    <row r="11" spans="1:34" x14ac:dyDescent="0.3">
      <c r="A11" s="4">
        <f t="shared" ref="A11:A14" si="0">A9+2</f>
        <v>45465</v>
      </c>
      <c r="B11" s="6">
        <f>INDEX(Source[Revenue],MATCH(A11,Source[Date],0),1)</f>
        <v>13000</v>
      </c>
      <c r="C11" s="5">
        <f>INDEX(Source[Production Output],MATCH(A11,Source[Date],0),1)</f>
        <v>45</v>
      </c>
      <c r="D11" s="7">
        <f>INDEX(Source[Custumer Satisfaction],MATCH(A11,Source[Date],0),1)</f>
        <v>0.88</v>
      </c>
      <c r="E11" s="7">
        <f>INDEX(Source[Employee Attendance],MATCH(A11,Source[Date],0),1)</f>
        <v>0.94</v>
      </c>
      <c r="F11" s="5">
        <f>INDEX(Source[Region 1],MATCH(A11,Source[Date],0),1)</f>
        <v>8</v>
      </c>
      <c r="G11" s="5">
        <f>INDEX(Source[Region 2],MATCH(A11,Source[Date],0),1)</f>
        <v>13</v>
      </c>
      <c r="H11" s="5">
        <f>INDEX(Source[Region 3],MATCH(A11,Source[Date],0),1)</f>
        <v>22</v>
      </c>
      <c r="I11" s="5">
        <f>INDEX(Source[Region 4],MATCH(A11,Source[Date],0),1)</f>
        <v>5</v>
      </c>
      <c r="J11" s="5">
        <f>INDEX(Source[Region 5],MATCH(A11,Source[Date],0),1)</f>
        <v>4</v>
      </c>
      <c r="K11" s="5">
        <f>INDEX(Source[Total Sold],MATCH(A11,Source[Date],0),1)</f>
        <v>52</v>
      </c>
      <c r="L11" s="5">
        <f>INDEX(Source[Website Visits],MATCH(A11,Source[Date],0),1)</f>
        <v>54</v>
      </c>
      <c r="M11" s="5">
        <f>INDEX(Source[Website Page Views],MATCH(A11,Source[Date],0),1)</f>
        <v>121</v>
      </c>
      <c r="N11" s="5">
        <f>INDEX(Source[Score 1],MATCH(A11,Source[Date],0),1)</f>
        <v>84</v>
      </c>
      <c r="O11" s="5">
        <f>INDEX(Source[Score 2],MATCH(A11,Source[Date],0),1)</f>
        <v>75</v>
      </c>
      <c r="P11" s="5">
        <f>INDEX(Source[Score 3],MATCH(A11,Source[Date],0),1)</f>
        <v>93</v>
      </c>
      <c r="Q11" s="5">
        <f>INDEX(Source[Score 4],MATCH(A11,Source[Date],0),1)</f>
        <v>52</v>
      </c>
      <c r="R11" s="5">
        <f>INDEX(Source[Score 5],MATCH(A11,Source[Date],0),1)</f>
        <v>75</v>
      </c>
      <c r="S11" s="3"/>
      <c r="T11" s="37" t="s">
        <v>28</v>
      </c>
      <c r="U11" s="37"/>
      <c r="V11" s="39"/>
      <c r="W11" s="37" t="s">
        <v>34</v>
      </c>
      <c r="X11" s="37"/>
      <c r="Y11" s="39"/>
      <c r="Z11" s="37" t="s">
        <v>33</v>
      </c>
      <c r="AA11" s="37"/>
      <c r="AB11" s="39"/>
      <c r="AC11" s="37" t="s">
        <v>32</v>
      </c>
      <c r="AD11" s="37"/>
      <c r="AE11" s="39"/>
      <c r="AF11" s="37" t="s">
        <v>31</v>
      </c>
      <c r="AG11" s="37"/>
      <c r="AH11" s="39"/>
    </row>
    <row r="12" spans="1:34" x14ac:dyDescent="0.3">
      <c r="A12" s="4">
        <f t="shared" si="0"/>
        <v>45466</v>
      </c>
      <c r="B12" s="6">
        <f>INDEX(Source[Revenue],MATCH(A12,Source[Date],0),1)</f>
        <v>11308</v>
      </c>
      <c r="C12" s="5">
        <f>INDEX(Source[Production Output],MATCH(A12,Source[Date],0),1)</f>
        <v>45</v>
      </c>
      <c r="D12" s="7">
        <f>INDEX(Source[Custumer Satisfaction],MATCH(A12,Source[Date],0),1)</f>
        <v>0.88</v>
      </c>
      <c r="E12" s="7">
        <f>INDEX(Source[Employee Attendance],MATCH(A12,Source[Date],0),1)</f>
        <v>0.95</v>
      </c>
      <c r="F12" s="5">
        <f>INDEX(Source[Region 1],MATCH(A12,Source[Date],0),1)</f>
        <v>11</v>
      </c>
      <c r="G12" s="5">
        <f>INDEX(Source[Region 2],MATCH(A12,Source[Date],0),1)</f>
        <v>11</v>
      </c>
      <c r="H12" s="5">
        <f>INDEX(Source[Region 3],MATCH(A12,Source[Date],0),1)</f>
        <v>13</v>
      </c>
      <c r="I12" s="5">
        <f>INDEX(Source[Region 4],MATCH(A12,Source[Date],0),1)</f>
        <v>5</v>
      </c>
      <c r="J12" s="5">
        <f>INDEX(Source[Region 5],MATCH(A12,Source[Date],0),1)</f>
        <v>4</v>
      </c>
      <c r="K12" s="5">
        <f>INDEX(Source[Total Sold],MATCH(A12,Source[Date],0),1)</f>
        <v>44</v>
      </c>
      <c r="L12" s="5">
        <f>INDEX(Source[Website Visits],MATCH(A12,Source[Date],0),1)</f>
        <v>51</v>
      </c>
      <c r="M12" s="5">
        <f>INDEX(Source[Website Page Views],MATCH(A12,Source[Date],0),1)</f>
        <v>82</v>
      </c>
      <c r="N12" s="5">
        <f>INDEX(Source[Score 1],MATCH(A12,Source[Date],0),1)</f>
        <v>86</v>
      </c>
      <c r="O12" s="5">
        <f>INDEX(Source[Score 2],MATCH(A12,Source[Date],0),1)</f>
        <v>70</v>
      </c>
      <c r="P12" s="5">
        <f>INDEX(Source[Score 3],MATCH(A12,Source[Date],0),1)</f>
        <v>92</v>
      </c>
      <c r="Q12" s="5">
        <f>INDEX(Source[Score 4],MATCH(A12,Source[Date],0),1)</f>
        <v>50</v>
      </c>
      <c r="R12" s="5">
        <f>INDEX(Source[Score 5],MATCH(A12,Source[Date],0),1)</f>
        <v>76</v>
      </c>
      <c r="S12" s="3"/>
      <c r="T12" s="5" t="s">
        <v>29</v>
      </c>
      <c r="U12" s="43" t="s">
        <v>30</v>
      </c>
      <c r="V12" s="39"/>
      <c r="W12" s="5" t="s">
        <v>29</v>
      </c>
      <c r="X12" s="43" t="s">
        <v>30</v>
      </c>
      <c r="Y12" s="39"/>
      <c r="Z12" s="5" t="s">
        <v>29</v>
      </c>
      <c r="AA12" s="43" t="s">
        <v>30</v>
      </c>
      <c r="AB12" s="39"/>
      <c r="AC12" s="5" t="s">
        <v>29</v>
      </c>
      <c r="AD12" s="43" t="s">
        <v>30</v>
      </c>
      <c r="AE12" s="39"/>
      <c r="AF12" s="5" t="s">
        <v>29</v>
      </c>
      <c r="AG12" s="43" t="s">
        <v>30</v>
      </c>
      <c r="AH12" s="39"/>
    </row>
    <row r="13" spans="1:34" x14ac:dyDescent="0.3">
      <c r="A13" s="4">
        <f t="shared" si="0"/>
        <v>45467</v>
      </c>
      <c r="B13" s="6">
        <f>INDEX(Source[Revenue],MATCH(A13,Source[Date],0),1)</f>
        <v>11797</v>
      </c>
      <c r="C13" s="5">
        <f>INDEX(Source[Production Output],MATCH(A13,Source[Date],0),1)</f>
        <v>45</v>
      </c>
      <c r="D13" s="7">
        <f>INDEX(Source[Custumer Satisfaction],MATCH(A13,Source[Date],0),1)</f>
        <v>0.94</v>
      </c>
      <c r="E13" s="7">
        <f>INDEX(Source[Employee Attendance],MATCH(A13,Source[Date],0),1)</f>
        <v>0.92</v>
      </c>
      <c r="F13" s="5">
        <f>INDEX(Source[Region 1],MATCH(A13,Source[Date],0),1)</f>
        <v>7</v>
      </c>
      <c r="G13" s="5">
        <f>INDEX(Source[Region 2],MATCH(A13,Source[Date],0),1)</f>
        <v>16</v>
      </c>
      <c r="H13" s="5">
        <f>INDEX(Source[Region 3],MATCH(A13,Source[Date],0),1)</f>
        <v>11</v>
      </c>
      <c r="I13" s="5">
        <f>INDEX(Source[Region 4],MATCH(A13,Source[Date],0),1)</f>
        <v>5</v>
      </c>
      <c r="J13" s="5">
        <f>INDEX(Source[Region 5],MATCH(A13,Source[Date],0),1)</f>
        <v>8</v>
      </c>
      <c r="K13" s="5">
        <f>INDEX(Source[Total Sold],MATCH(A13,Source[Date],0),1)</f>
        <v>47</v>
      </c>
      <c r="L13" s="5">
        <f>INDEX(Source[Website Visits],MATCH(A13,Source[Date],0),1)</f>
        <v>30</v>
      </c>
      <c r="M13" s="5">
        <f>INDEX(Source[Website Page Views],MATCH(A13,Source[Date],0),1)</f>
        <v>40</v>
      </c>
      <c r="N13" s="5">
        <f>INDEX(Source[Score 1],MATCH(A13,Source[Date],0),1)</f>
        <v>86</v>
      </c>
      <c r="O13" s="5">
        <f>INDEX(Source[Score 2],MATCH(A13,Source[Date],0),1)</f>
        <v>73</v>
      </c>
      <c r="P13" s="5">
        <f>INDEX(Source[Score 3],MATCH(A13,Source[Date],0),1)</f>
        <v>93</v>
      </c>
      <c r="Q13" s="5">
        <f>INDEX(Source[Score 4],MATCH(A13,Source[Date],0),1)</f>
        <v>58</v>
      </c>
      <c r="R13" s="5">
        <f>INDEX(Source[Score 5],MATCH(A13,Source[Date],0),1)</f>
        <v>71</v>
      </c>
      <c r="S13" s="3"/>
      <c r="T13" s="5">
        <v>0</v>
      </c>
      <c r="U13" s="43">
        <v>1</v>
      </c>
      <c r="V13" s="3"/>
      <c r="W13" s="5">
        <v>0</v>
      </c>
      <c r="X13" s="43">
        <v>1</v>
      </c>
      <c r="Y13" s="3"/>
      <c r="Z13" s="5">
        <v>0</v>
      </c>
      <c r="AA13" s="43">
        <v>1</v>
      </c>
      <c r="AB13" s="3"/>
      <c r="AC13" s="5">
        <v>0</v>
      </c>
      <c r="AD13" s="43">
        <v>1</v>
      </c>
      <c r="AE13" s="3"/>
      <c r="AF13" s="5">
        <v>0</v>
      </c>
      <c r="AG13" s="43">
        <v>1</v>
      </c>
      <c r="AH13" s="3"/>
    </row>
    <row r="14" spans="1:34" x14ac:dyDescent="0.3">
      <c r="A14" s="4">
        <f t="shared" si="0"/>
        <v>45468</v>
      </c>
      <c r="B14" s="6">
        <f>INDEX(Source[Revenue],MATCH(A14,Source[Date],0),1)</f>
        <v>17280</v>
      </c>
      <c r="C14" s="5">
        <f>INDEX(Source[Production Output],MATCH(A14,Source[Date],0),1)</f>
        <v>45</v>
      </c>
      <c r="D14" s="7">
        <f>INDEX(Source[Custumer Satisfaction],MATCH(A14,Source[Date],0),1)</f>
        <v>0.92</v>
      </c>
      <c r="E14" s="7">
        <f>INDEX(Source[Employee Attendance],MATCH(A14,Source[Date],0),1)</f>
        <v>1</v>
      </c>
      <c r="F14" s="5">
        <f>INDEX(Source[Region 1],MATCH(A14,Source[Date],0),1)</f>
        <v>14</v>
      </c>
      <c r="G14" s="5">
        <f>INDEX(Source[Region 2],MATCH(A14,Source[Date],0),1)</f>
        <v>17</v>
      </c>
      <c r="H14" s="5">
        <f>INDEX(Source[Region 3],MATCH(A14,Source[Date],0),1)</f>
        <v>22</v>
      </c>
      <c r="I14" s="5">
        <f>INDEX(Source[Region 4],MATCH(A14,Source[Date],0),1)</f>
        <v>5</v>
      </c>
      <c r="J14" s="5">
        <f>INDEX(Source[Region 5],MATCH(A14,Source[Date],0),1)</f>
        <v>6</v>
      </c>
      <c r="K14" s="5">
        <f>INDEX(Source[Total Sold],MATCH(A14,Source[Date],0),1)</f>
        <v>64</v>
      </c>
      <c r="L14" s="5">
        <f>INDEX(Source[Website Visits],MATCH(A14,Source[Date],0),1)</f>
        <v>54</v>
      </c>
      <c r="M14" s="5">
        <f>INDEX(Source[Website Page Views],MATCH(A14,Source[Date],0),1)</f>
        <v>73</v>
      </c>
      <c r="N14" s="5">
        <f>INDEX(Source[Score 1],MATCH(A14,Source[Date],0),1)</f>
        <v>83</v>
      </c>
      <c r="O14" s="5">
        <f>INDEX(Source[Score 2],MATCH(A14,Source[Date],0),1)</f>
        <v>75</v>
      </c>
      <c r="P14" s="5">
        <f>INDEX(Source[Score 3],MATCH(A14,Source[Date],0),1)</f>
        <v>87</v>
      </c>
      <c r="Q14" s="5">
        <f>INDEX(Source[Score 4],MATCH(A14,Source[Date],0),1)</f>
        <v>64</v>
      </c>
      <c r="R14" s="5">
        <f>INDEX(Source[Score 5],MATCH(A14,Source[Date],0),1)</f>
        <v>70</v>
      </c>
      <c r="S14" s="3"/>
      <c r="T14" s="44">
        <f>-SIN(U9*2*PI())</f>
        <v>-0.80370852683078875</v>
      </c>
      <c r="U14" s="44">
        <f>COS(U9*2*PI())</f>
        <v>0.59502319610203713</v>
      </c>
      <c r="V14" s="3"/>
      <c r="W14" s="44">
        <f>-SIN(X9*2*PI())</f>
        <v>-0.99512958258591133</v>
      </c>
      <c r="X14" s="44">
        <f>COS(X9*2*PI())</f>
        <v>-9.857542220244328E-2</v>
      </c>
      <c r="Y14" s="3"/>
      <c r="Z14" s="44">
        <f>-SIN(AA9*2*PI())</f>
        <v>-0.4974066239132226</v>
      </c>
      <c r="AA14" s="44">
        <f>COS(AA9*2*PI())</f>
        <v>0.86751752171771723</v>
      </c>
      <c r="AB14" s="3"/>
      <c r="AC14" s="44">
        <f>-SIN(AD9*2*PI())</f>
        <v>-0.26603684556667478</v>
      </c>
      <c r="AD14" s="44">
        <f>COS(AD9*2*PI())</f>
        <v>-0.96396286069585335</v>
      </c>
      <c r="AE14" s="3"/>
      <c r="AF14" s="44">
        <f>-SIN(AG9*2*PI())</f>
        <v>-0.99963746501102113</v>
      </c>
      <c r="AG14" s="44">
        <f>COS(AG9*2*PI())</f>
        <v>2.6924682845663229E-2</v>
      </c>
      <c r="AH14" s="3"/>
    </row>
    <row r="15" spans="1:34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 spans="1:34" ht="21.6" customHeight="1" x14ac:dyDescent="0.3">
      <c r="A16" s="25" t="s">
        <v>21</v>
      </c>
      <c r="B16" s="26">
        <f>SUM(B8:B14)</f>
        <v>92463</v>
      </c>
      <c r="C16" s="25">
        <f t="shared" ref="C16:M16" si="1">SUM(C8:C14)</f>
        <v>315</v>
      </c>
      <c r="D16" s="27">
        <f>AVERAGE(D8:D14)</f>
        <v>0.90714285714285714</v>
      </c>
      <c r="E16" s="27">
        <f>AVERAGE(E8:E14)</f>
        <v>0.9642857142857143</v>
      </c>
      <c r="F16" s="25">
        <f t="shared" si="1"/>
        <v>70</v>
      </c>
      <c r="G16" s="25">
        <f t="shared" si="1"/>
        <v>103</v>
      </c>
      <c r="H16" s="25">
        <f t="shared" si="1"/>
        <v>116</v>
      </c>
      <c r="I16" s="25">
        <f t="shared" si="1"/>
        <v>35</v>
      </c>
      <c r="J16" s="25">
        <f t="shared" si="1"/>
        <v>40</v>
      </c>
      <c r="K16" s="25">
        <f t="shared" si="1"/>
        <v>364</v>
      </c>
      <c r="L16" s="25">
        <f t="shared" si="1"/>
        <v>303</v>
      </c>
      <c r="M16" s="25">
        <f t="shared" si="1"/>
        <v>523</v>
      </c>
      <c r="N16" s="28">
        <f t="shared" ref="N16:R16" si="2">AVERAGE(N8:N14)</f>
        <v>85.142857142857139</v>
      </c>
      <c r="O16" s="28">
        <f t="shared" si="2"/>
        <v>73.428571428571431</v>
      </c>
      <c r="P16" s="28">
        <f t="shared" si="2"/>
        <v>91.714285714285708</v>
      </c>
      <c r="Q16" s="28">
        <f t="shared" si="2"/>
        <v>54.285714285714285</v>
      </c>
      <c r="R16" s="28">
        <f t="shared" si="2"/>
        <v>75.428571428571431</v>
      </c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 spans="1:34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 spans="1:34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 spans="1:34" x14ac:dyDescent="0.3"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</row>
    <row r="20" spans="1:34" x14ac:dyDescent="0.3"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</row>
    <row r="21" spans="1:34" x14ac:dyDescent="0.3"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</row>
    <row r="22" spans="1:34" x14ac:dyDescent="0.3"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</row>
    <row r="23" spans="1:34" x14ac:dyDescent="0.3"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</row>
    <row r="24" spans="1:34" x14ac:dyDescent="0.3"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</row>
    <row r="25" spans="1:34" x14ac:dyDescent="0.3"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</row>
    <row r="26" spans="1:34" x14ac:dyDescent="0.3"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</row>
  </sheetData>
  <mergeCells count="10">
    <mergeCell ref="AC7:AD7"/>
    <mergeCell ref="AC11:AD11"/>
    <mergeCell ref="AF7:AG7"/>
    <mergeCell ref="AF11:AG11"/>
    <mergeCell ref="T7:U7"/>
    <mergeCell ref="T11:U11"/>
    <mergeCell ref="W7:X7"/>
    <mergeCell ref="W11:X11"/>
    <mergeCell ref="Z7:AA7"/>
    <mergeCell ref="Z11:AA11"/>
  </mergeCells>
  <dataValidations disablePrompts="1" count="1">
    <dataValidation type="date" allowBlank="1" showInputMessage="1" showErrorMessage="1" sqref="B1:B2" xr:uid="{A9950A41-78C3-4594-ADA3-4260DAFD672E}">
      <formula1>45444</formula1>
      <formula2>73050</formula2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19C63-20E3-4944-95D1-30C3E6018134}">
  <dimension ref="A1:I33"/>
  <sheetViews>
    <sheetView tabSelected="1" zoomScaleNormal="100" workbookViewId="0">
      <selection activeCell="I34" sqref="I34"/>
    </sheetView>
  </sheetViews>
  <sheetFormatPr defaultRowHeight="14.4" x14ac:dyDescent="0.3"/>
  <cols>
    <col min="1" max="1" width="3.77734375" customWidth="1"/>
    <col min="2" max="2" width="3.21875" customWidth="1"/>
    <col min="3" max="3" width="47.33203125" customWidth="1"/>
    <col min="4" max="4" width="33.5546875" customWidth="1"/>
    <col min="5" max="5" width="18.5546875" customWidth="1"/>
    <col min="6" max="6" width="12.5546875" customWidth="1"/>
    <col min="7" max="7" width="18.88671875" customWidth="1"/>
    <col min="8" max="8" width="7" customWidth="1"/>
    <col min="9" max="9" width="3.77734375" customWidth="1"/>
  </cols>
  <sheetData>
    <row r="1" spans="1:9" ht="16.95" customHeight="1" x14ac:dyDescent="0.3">
      <c r="A1" s="29"/>
      <c r="B1" s="29"/>
      <c r="C1" s="29"/>
      <c r="D1" s="29"/>
      <c r="E1" s="29"/>
      <c r="F1" s="29"/>
      <c r="G1" s="29"/>
      <c r="H1" s="29"/>
      <c r="I1" s="29"/>
    </row>
    <row r="2" spans="1:9" ht="4.95" customHeight="1" x14ac:dyDescent="0.3">
      <c r="A2" s="29"/>
      <c r="B2" s="30"/>
      <c r="C2" s="30"/>
      <c r="D2" s="30"/>
      <c r="E2" s="30"/>
      <c r="F2" s="30"/>
      <c r="G2" s="30"/>
      <c r="H2" s="30"/>
      <c r="I2" s="29"/>
    </row>
    <row r="3" spans="1:9" ht="26.4" customHeight="1" x14ac:dyDescent="0.3">
      <c r="A3" s="29"/>
      <c r="B3" s="30"/>
      <c r="C3" s="31" t="s">
        <v>22</v>
      </c>
      <c r="D3" s="34" t="s">
        <v>24</v>
      </c>
      <c r="E3" s="33">
        <v>45462</v>
      </c>
      <c r="F3" s="32" t="s">
        <v>23</v>
      </c>
      <c r="G3" s="33">
        <f>E3+6</f>
        <v>45468</v>
      </c>
      <c r="H3" s="30"/>
      <c r="I3" s="29"/>
    </row>
    <row r="4" spans="1:9" ht="4.95" customHeight="1" x14ac:dyDescent="0.3">
      <c r="A4" s="29"/>
      <c r="B4" s="30"/>
      <c r="C4" s="30"/>
      <c r="D4" s="30"/>
      <c r="E4" s="30"/>
      <c r="F4" s="30"/>
      <c r="G4" s="30"/>
      <c r="H4" s="30"/>
      <c r="I4" s="29"/>
    </row>
    <row r="5" spans="1:9" ht="16.95" customHeight="1" x14ac:dyDescent="0.3">
      <c r="A5" s="29"/>
      <c r="B5" s="29"/>
      <c r="C5" s="29"/>
      <c r="D5" s="29"/>
      <c r="E5" s="29"/>
      <c r="F5" s="29"/>
      <c r="G5" s="29"/>
      <c r="H5" s="29"/>
      <c r="I5" s="29"/>
    </row>
    <row r="6" spans="1:9" ht="19.95" customHeight="1" x14ac:dyDescent="0.3">
      <c r="A6" s="29"/>
      <c r="B6" s="29"/>
      <c r="C6" s="29"/>
      <c r="D6" s="29"/>
      <c r="E6" s="29"/>
      <c r="F6" s="29"/>
      <c r="G6" s="29"/>
      <c r="H6" s="29"/>
      <c r="I6" s="29"/>
    </row>
    <row r="7" spans="1:9" ht="19.95" customHeight="1" x14ac:dyDescent="0.3">
      <c r="A7" s="29"/>
      <c r="B7" s="29"/>
      <c r="C7" s="29"/>
      <c r="D7" s="29"/>
      <c r="E7" s="29"/>
      <c r="F7" s="29"/>
      <c r="G7" s="29"/>
      <c r="H7" s="29"/>
      <c r="I7" s="29"/>
    </row>
    <row r="8" spans="1:9" ht="19.95" customHeight="1" x14ac:dyDescent="0.3">
      <c r="A8" s="29"/>
      <c r="B8" s="29"/>
      <c r="C8" s="29"/>
      <c r="D8" s="29"/>
      <c r="E8" s="29"/>
      <c r="F8" s="29"/>
      <c r="G8" s="29"/>
      <c r="H8" s="29"/>
      <c r="I8" s="29"/>
    </row>
    <row r="9" spans="1:9" ht="19.95" customHeight="1" x14ac:dyDescent="0.3">
      <c r="A9" s="29"/>
      <c r="B9" s="29"/>
      <c r="C9" s="29"/>
      <c r="D9" s="29"/>
      <c r="E9" s="29"/>
      <c r="F9" s="29"/>
      <c r="G9" s="29"/>
      <c r="H9" s="29"/>
      <c r="I9" s="29"/>
    </row>
    <row r="10" spans="1:9" ht="19.95" customHeight="1" x14ac:dyDescent="0.3">
      <c r="A10" s="29"/>
      <c r="B10" s="29"/>
      <c r="C10" s="29"/>
      <c r="D10" s="29"/>
      <c r="E10" s="29"/>
      <c r="F10" s="29"/>
      <c r="G10" s="29"/>
      <c r="H10" s="29"/>
      <c r="I10" s="29"/>
    </row>
    <row r="11" spans="1:9" ht="19.95" customHeight="1" x14ac:dyDescent="0.3">
      <c r="A11" s="29"/>
      <c r="B11" s="29"/>
      <c r="C11" s="29"/>
      <c r="D11" s="29"/>
      <c r="E11" s="29"/>
      <c r="F11" s="29"/>
      <c r="G11" s="29"/>
      <c r="H11" s="29"/>
      <c r="I11" s="29"/>
    </row>
    <row r="12" spans="1:9" ht="19.95" customHeight="1" x14ac:dyDescent="0.3">
      <c r="A12" s="29"/>
      <c r="B12" s="29"/>
      <c r="C12" s="29"/>
      <c r="D12" s="29"/>
      <c r="E12" s="29"/>
      <c r="F12" s="29"/>
      <c r="G12" s="29"/>
      <c r="H12" s="29"/>
      <c r="I12" s="29"/>
    </row>
    <row r="13" spans="1:9" ht="19.95" customHeight="1" x14ac:dyDescent="0.3">
      <c r="A13" s="29"/>
      <c r="B13" s="29"/>
      <c r="C13" s="29"/>
      <c r="D13" s="29"/>
      <c r="E13" s="29"/>
      <c r="F13" s="29"/>
      <c r="G13" s="29"/>
      <c r="H13" s="29"/>
      <c r="I13" s="29"/>
    </row>
    <row r="14" spans="1:9" ht="19.95" customHeight="1" x14ac:dyDescent="0.3">
      <c r="A14" s="29"/>
      <c r="B14" s="29"/>
      <c r="C14" s="29"/>
      <c r="D14" s="29"/>
      <c r="E14" s="29"/>
      <c r="F14" s="29"/>
      <c r="G14" s="29"/>
      <c r="H14" s="29"/>
      <c r="I14" s="29"/>
    </row>
    <row r="15" spans="1:9" ht="19.95" customHeight="1" x14ac:dyDescent="0.3">
      <c r="A15" s="29"/>
      <c r="B15" s="29"/>
      <c r="C15" s="29"/>
      <c r="D15" s="29"/>
      <c r="E15" s="29"/>
      <c r="F15" s="29"/>
      <c r="G15" s="29"/>
      <c r="H15" s="29"/>
      <c r="I15" s="29"/>
    </row>
    <row r="16" spans="1:9" ht="19.95" customHeight="1" x14ac:dyDescent="0.3">
      <c r="A16" s="29"/>
      <c r="B16" s="29"/>
      <c r="C16" s="29"/>
      <c r="D16" s="29"/>
      <c r="E16" s="29"/>
      <c r="F16" s="29"/>
      <c r="G16" s="29"/>
      <c r="H16" s="29"/>
      <c r="I16" s="29"/>
    </row>
    <row r="17" spans="1:9" ht="19.95" customHeight="1" x14ac:dyDescent="0.3">
      <c r="A17" s="29"/>
      <c r="B17" s="29"/>
      <c r="C17" s="29"/>
      <c r="D17" s="29"/>
      <c r="E17" s="29"/>
      <c r="F17" s="29"/>
      <c r="G17" s="29"/>
      <c r="H17" s="29"/>
      <c r="I17" s="29"/>
    </row>
    <row r="18" spans="1:9" ht="19.95" customHeight="1" x14ac:dyDescent="0.3">
      <c r="A18" s="29"/>
      <c r="B18" s="29"/>
      <c r="C18" s="29"/>
      <c r="D18" s="29"/>
      <c r="E18" s="29"/>
      <c r="F18" s="29"/>
      <c r="G18" s="29"/>
      <c r="H18" s="29"/>
      <c r="I18" s="29"/>
    </row>
    <row r="19" spans="1:9" ht="19.95" customHeight="1" x14ac:dyDescent="0.3">
      <c r="A19" s="29"/>
      <c r="B19" s="29"/>
      <c r="C19" s="29"/>
      <c r="D19" s="29"/>
      <c r="E19" s="29"/>
      <c r="F19" s="29"/>
      <c r="G19" s="29"/>
      <c r="H19" s="29"/>
      <c r="I19" s="29"/>
    </row>
    <row r="20" spans="1:9" ht="19.95" customHeight="1" x14ac:dyDescent="0.3">
      <c r="A20" s="29"/>
      <c r="B20" s="29"/>
      <c r="C20" s="29"/>
      <c r="D20" s="29"/>
      <c r="E20" s="29"/>
      <c r="F20" s="29"/>
      <c r="G20" s="29"/>
      <c r="H20" s="29"/>
      <c r="I20" s="29"/>
    </row>
    <row r="21" spans="1:9" ht="19.95" customHeight="1" x14ac:dyDescent="0.3">
      <c r="A21" s="29"/>
      <c r="B21" s="29"/>
      <c r="C21" s="29"/>
      <c r="D21" s="29"/>
      <c r="E21" s="29"/>
      <c r="F21" s="29"/>
      <c r="G21" s="29"/>
      <c r="H21" s="29"/>
      <c r="I21" s="29"/>
    </row>
    <row r="22" spans="1:9" ht="19.95" customHeight="1" x14ac:dyDescent="0.3">
      <c r="A22" s="29"/>
      <c r="B22" s="29"/>
      <c r="C22" s="29"/>
      <c r="D22" s="29"/>
      <c r="E22" s="29"/>
      <c r="F22" s="29"/>
      <c r="G22" s="29"/>
      <c r="H22" s="29"/>
      <c r="I22" s="29"/>
    </row>
    <row r="23" spans="1:9" ht="19.95" customHeight="1" x14ac:dyDescent="0.3">
      <c r="A23" s="29"/>
      <c r="B23" s="29"/>
      <c r="C23" s="29"/>
      <c r="D23" s="29"/>
      <c r="E23" s="29"/>
      <c r="F23" s="29"/>
      <c r="G23" s="29"/>
      <c r="H23" s="29"/>
      <c r="I23" s="29"/>
    </row>
    <row r="24" spans="1:9" ht="19.95" customHeight="1" x14ac:dyDescent="0.3">
      <c r="A24" s="29"/>
      <c r="B24" s="29"/>
      <c r="C24" s="29"/>
      <c r="D24" s="29"/>
      <c r="E24" s="29"/>
      <c r="F24" s="29"/>
      <c r="G24" s="29"/>
      <c r="H24" s="29"/>
      <c r="I24" s="29"/>
    </row>
    <row r="25" spans="1:9" ht="19.95" customHeight="1" x14ac:dyDescent="0.3">
      <c r="A25" s="29"/>
      <c r="B25" s="29"/>
      <c r="C25" s="29"/>
      <c r="D25" s="29"/>
      <c r="E25" s="29"/>
      <c r="F25" s="29"/>
      <c r="G25" s="29"/>
      <c r="H25" s="29"/>
      <c r="I25" s="29"/>
    </row>
    <row r="26" spans="1:9" ht="19.95" customHeight="1" x14ac:dyDescent="0.3">
      <c r="A26" s="29"/>
      <c r="B26" s="29"/>
      <c r="C26" s="29"/>
      <c r="D26" s="29"/>
      <c r="E26" s="29"/>
      <c r="F26" s="29"/>
      <c r="G26" s="29"/>
      <c r="H26" s="29"/>
      <c r="I26" s="29"/>
    </row>
    <row r="27" spans="1:9" x14ac:dyDescent="0.3">
      <c r="A27" s="29"/>
      <c r="B27" s="29"/>
      <c r="C27" s="29"/>
      <c r="D27" s="29"/>
      <c r="E27" s="29"/>
      <c r="F27" s="29"/>
      <c r="G27" s="29"/>
      <c r="H27" s="29"/>
      <c r="I27" s="29"/>
    </row>
    <row r="28" spans="1:9" x14ac:dyDescent="0.3">
      <c r="A28" s="29"/>
      <c r="B28" s="29"/>
      <c r="C28" s="29"/>
      <c r="D28" s="29"/>
      <c r="E28" s="29"/>
      <c r="F28" s="29"/>
      <c r="G28" s="29"/>
      <c r="H28" s="29"/>
      <c r="I28" s="29"/>
    </row>
    <row r="29" spans="1:9" x14ac:dyDescent="0.3">
      <c r="A29" s="29"/>
      <c r="B29" s="29"/>
      <c r="C29" s="29"/>
      <c r="D29" s="29"/>
      <c r="E29" s="29"/>
      <c r="F29" s="29"/>
      <c r="G29" s="29"/>
      <c r="H29" s="29"/>
      <c r="I29" s="29"/>
    </row>
    <row r="30" spans="1:9" x14ac:dyDescent="0.3">
      <c r="A30" s="29"/>
      <c r="B30" s="29"/>
      <c r="C30" s="29"/>
      <c r="D30" s="29"/>
      <c r="E30" s="29"/>
      <c r="F30" s="29"/>
      <c r="G30" s="29"/>
      <c r="H30" s="29"/>
      <c r="I30" s="29"/>
    </row>
    <row r="31" spans="1:9" ht="15" customHeight="1" x14ac:dyDescent="0.3">
      <c r="A31" s="29"/>
      <c r="B31" s="29"/>
      <c r="C31" s="29"/>
      <c r="D31" s="29"/>
      <c r="E31" s="29"/>
      <c r="F31" s="29"/>
      <c r="G31" s="29"/>
      <c r="H31" s="29"/>
      <c r="I31" s="29"/>
    </row>
    <row r="32" spans="1:9" x14ac:dyDescent="0.3">
      <c r="A32" s="35"/>
      <c r="B32" s="35"/>
      <c r="C32" s="35"/>
      <c r="D32" s="35"/>
      <c r="E32" s="35"/>
      <c r="F32" s="35"/>
      <c r="G32" s="35"/>
      <c r="H32" s="35"/>
      <c r="I32" s="35"/>
    </row>
    <row r="33" spans="1:9" ht="15" customHeight="1" x14ac:dyDescent="0.3">
      <c r="A33" s="35"/>
      <c r="B33" s="35"/>
      <c r="C33" s="35"/>
      <c r="D33" s="35"/>
      <c r="E33" s="35"/>
      <c r="F33" s="35"/>
      <c r="G33" s="35"/>
      <c r="H33" s="35"/>
      <c r="I33" s="35"/>
    </row>
  </sheetData>
  <dataValidations count="1">
    <dataValidation type="date" allowBlank="1" showInputMessage="1" showErrorMessage="1" sqref="E3" xr:uid="{BB64FD23-48A3-46FD-B378-5FE66D89B156}">
      <formula1>45444</formula1>
      <formula2>73050</formula2>
    </dataValidation>
  </dataValidations>
  <pageMargins left="0" right="0" top="0" bottom="0" header="0" footer="0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E0DEE-438E-41CA-9E74-5535A3A7C21B}">
  <dimension ref="B6"/>
  <sheetViews>
    <sheetView workbookViewId="0">
      <selection activeCell="B15" sqref="B15"/>
    </sheetView>
  </sheetViews>
  <sheetFormatPr defaultRowHeight="14.4" x14ac:dyDescent="0.3"/>
  <cols>
    <col min="2" max="2" width="31.88671875" customWidth="1"/>
  </cols>
  <sheetData>
    <row r="6" spans="2:2" x14ac:dyDescent="0.3">
      <c r="B6" s="46" t="s">
        <v>35</v>
      </c>
    </row>
  </sheetData>
  <hyperlinks>
    <hyperlink ref="B6" r:id="rId1" xr:uid="{1E8AE41A-7C7D-45C5-BC91-8CB1F6BDC2FF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Helper Sheet</vt:lpstr>
      <vt:lpstr>Dashboard</vt:lpstr>
      <vt:lpstr>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Bratislav Milojevic</dc:creator>
  <cp:lastModifiedBy>Bratislav Milojevic</cp:lastModifiedBy>
  <cp:lastPrinted>2024-05-31T13:48:26Z</cp:lastPrinted>
  <dcterms:created xsi:type="dcterms:W3CDTF">2024-05-31T09:30:04Z</dcterms:created>
  <dcterms:modified xsi:type="dcterms:W3CDTF">2024-05-31T13:49:40Z</dcterms:modified>
</cp:coreProperties>
</file>