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For-Data-Analysis\"/>
    </mc:Choice>
  </mc:AlternateContent>
  <xr:revisionPtr revIDLastSave="0" documentId="8_{81246ABE-1E35-44C1-BF61-287236215A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- 2018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  <c r="C21" i="1"/>
  <c r="D21" i="1"/>
  <c r="E21" i="1"/>
  <c r="F21" i="1"/>
  <c r="G21" i="1"/>
  <c r="B21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H2" i="1"/>
  <c r="H21" i="1" s="1"/>
  <c r="H3" i="1"/>
  <c r="H22" i="1" s="1"/>
  <c r="H4" i="1"/>
  <c r="H19" i="1" s="1"/>
  <c r="H5" i="1"/>
  <c r="H20" i="1" s="1"/>
  <c r="H6" i="1"/>
  <c r="H7" i="1"/>
  <c r="H8" i="1"/>
  <c r="H9" i="1"/>
  <c r="H10" i="1"/>
  <c r="H11" i="1"/>
  <c r="H12" i="1"/>
  <c r="H13" i="1"/>
  <c r="C16" i="1"/>
  <c r="D16" i="1"/>
  <c r="E16" i="1"/>
  <c r="F16" i="1"/>
  <c r="G16" i="1"/>
  <c r="B16" i="1"/>
  <c r="H18" i="1" l="1"/>
  <c r="H16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<sst xmlns="http://schemas.openxmlformats.org/spreadsheetml/2006/main" count="26" uniqueCount="26">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</sst>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3" totalsRowShown="0" headerRowDxfId="33" dataDxfId="32">
  <autoFilter ref="A1:H13" xr:uid="{1C96BD00-98D9-4572-8F4A-F406BBA95AE3}"/>
  <tableColumns count="8">
    <tableColumn id="1" xr3:uid="{0738465F-87B9-46AD-8314-585AF20E321C}" name="Month" dataDxfId="25"/>
    <tableColumn id="2" xr3:uid="{639B5A90-C646-4312-A12B-90EBA415C5F3}" name="Housing" dataDxfId="24" totalsRowDxfId="31"/>
    <tableColumn id="3" xr3:uid="{AC863E34-6694-4292-A7E8-5D94B1D4B90E}" name="Bills &amp; Utilities" dataDxfId="23" totalsRowDxfId="30"/>
    <tableColumn id="4" xr3:uid="{7F96B093-000D-47C8-9B3D-9C6DC794A7DD}" name="Food &amp; Dining" dataDxfId="22" totalsRowDxfId="29"/>
    <tableColumn id="5" xr3:uid="{0D73BCA8-FF88-432A-8438-8D3C42615074}" name="Personal" dataDxfId="21" totalsRowDxfId="28"/>
    <tableColumn id="6" xr3:uid="{62ECB4B2-7FAC-4168-96E6-6A3296B9F2CB}" name="Auto &amp; Transport" dataDxfId="20" totalsRowDxfId="27"/>
    <tableColumn id="7" xr3:uid="{5C8E2143-EA5D-49A7-8A33-6E4F45D73494}" name="Health &amp; Fitness" dataDxfId="19" totalsRowDxfId="26"/>
    <tableColumn id="8" xr3:uid="{E91C1945-9F36-4DF8-9C0A-34FDC1B298E9}" name="Monthly Total" dataDxfId="17" totalsRowDxfId="18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A6644-50C0-46C4-875C-D6410981351D}" name="Table1" displayName="Table1" ref="A16:H22" headerRowCount="0" totalsRowShown="0" headerRowDxfId="8">
  <tableColumns count="8">
    <tableColumn id="1" xr3:uid="{76091C81-913D-476F-A20D-F273AA405232}" name="Column1" headerRowDxfId="0" dataDxfId="16"/>
    <tableColumn id="2" xr3:uid="{D9A27D4A-3D46-4837-A3D8-3D0A5F3F327D}" name="Column2" headerRowDxfId="1" dataDxfId="15"/>
    <tableColumn id="3" xr3:uid="{076A42E2-9A2E-4F82-B482-13E888FA5CC8}" name="Column3" headerRowDxfId="2" dataDxfId="14"/>
    <tableColumn id="4" xr3:uid="{E0B23A7F-19D4-4E3B-8CBE-B48CDBC9C573}" name="Column4" headerRowDxfId="3" dataDxfId="13"/>
    <tableColumn id="5" xr3:uid="{223CB90B-F16D-41E5-B97B-E4014F67D120}" name="Column5" headerRowDxfId="4" dataDxfId="12"/>
    <tableColumn id="6" xr3:uid="{BF227374-82A0-4088-A70D-4967E9D58339}" name="Column6" headerRowDxfId="5" dataDxfId="11"/>
    <tableColumn id="7" xr3:uid="{BA7D3376-9D4B-4B12-AB45-3526E423DA24}" name="Column7" headerRowDxfId="6" dataDxfId="10"/>
    <tableColumn id="8" xr3:uid="{B23F41D5-4E64-4061-94AA-F7D64566A5B8}" name="Column8" headerRowDxfId="7" dataDxfId="9"/>
  </tableColumns>
  <tableStyleInfo name="TableStyleMedium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J16" sqref="J16"/>
    </sheetView>
  </sheetViews>
  <sheetFormatPr defaultColWidth="8.77734375" defaultRowHeight="14.4" x14ac:dyDescent="0.3"/>
  <cols>
    <col min="1" max="1" width="11.77734375" customWidth="1"/>
    <col min="2" max="2" width="13.33203125" style="2" customWidth="1"/>
    <col min="3" max="3" width="14.77734375" style="2" customWidth="1"/>
    <col min="4" max="5" width="15.21875" style="2" customWidth="1"/>
    <col min="6" max="6" width="17.33203125" style="2" customWidth="1"/>
    <col min="7" max="7" width="16.5546875" style="2" customWidth="1"/>
    <col min="8" max="8" width="17.33203125" style="2" customWidth="1"/>
  </cols>
  <sheetData>
    <row r="1" spans="1:8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</row>
    <row r="2" spans="1:8" x14ac:dyDescent="0.3">
      <c r="A2" s="1" t="s">
        <v>7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2">
        <f>SUM(Table6[[#This Row],[Housing]:[Health &amp; Fitness]])</f>
        <v>1670</v>
      </c>
    </row>
    <row r="3" spans="1:8" x14ac:dyDescent="0.3">
      <c r="A3" s="1" t="s">
        <v>8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2">
        <f>SUM(Table6[[#This Row],[Housing]:[Health &amp; Fitness]])</f>
        <v>1625</v>
      </c>
    </row>
    <row r="4" spans="1:8" x14ac:dyDescent="0.3">
      <c r="A4" s="1" t="s">
        <v>10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2">
        <f>SUM(Table6[[#This Row],[Housing]:[Health &amp; Fitness]])</f>
        <v>1670</v>
      </c>
    </row>
    <row r="5" spans="1:8" x14ac:dyDescent="0.3">
      <c r="A5" s="1" t="s">
        <v>12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2">
        <f>SUM(Table6[[#This Row],[Housing]:[Health &amp; Fitness]])</f>
        <v>1640</v>
      </c>
    </row>
    <row r="6" spans="1:8" x14ac:dyDescent="0.3">
      <c r="A6" s="1" t="s">
        <v>14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2">
        <f>SUM(Table6[[#This Row],[Housing]:[Health &amp; Fitness]])</f>
        <v>1650</v>
      </c>
    </row>
    <row r="7" spans="1:8" x14ac:dyDescent="0.3">
      <c r="A7" s="1" t="s">
        <v>15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2">
        <f>SUM(Table6[[#This Row],[Housing]:[Health &amp; Fitness]])</f>
        <v>1620</v>
      </c>
    </row>
    <row r="8" spans="1:8" x14ac:dyDescent="0.3">
      <c r="A8" s="1" t="s">
        <v>16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2">
        <f>SUM(Table6[[#This Row],[Housing]:[Health &amp; Fitness]])</f>
        <v>1650</v>
      </c>
    </row>
    <row r="9" spans="1:8" x14ac:dyDescent="0.3">
      <c r="A9" s="1" t="s">
        <v>17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2">
        <f>SUM(Table6[[#This Row],[Housing]:[Health &amp; Fitness]])</f>
        <v>1650</v>
      </c>
    </row>
    <row r="10" spans="1:8" x14ac:dyDescent="0.3">
      <c r="A10" s="1" t="s">
        <v>9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2">
        <f>SUM(Table6[[#This Row],[Housing]:[Health &amp; Fitness]])</f>
        <v>1640</v>
      </c>
    </row>
    <row r="11" spans="1:8" x14ac:dyDescent="0.3">
      <c r="A11" s="1" t="s">
        <v>11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2">
        <f>SUM(Table6[[#This Row],[Housing]:[Health &amp; Fitness]])</f>
        <v>1650</v>
      </c>
    </row>
    <row r="12" spans="1:8" x14ac:dyDescent="0.3">
      <c r="A12" s="1" t="s">
        <v>13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2">
        <f>SUM(Table6[[#This Row],[Housing]:[Health &amp; Fitness]])</f>
        <v>1660</v>
      </c>
    </row>
    <row r="13" spans="1:8" x14ac:dyDescent="0.3">
      <c r="A13" s="1" t="s">
        <v>18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2">
        <f>SUM(Table6[[#This Row],[Housing]:[Health &amp; Fitness]])</f>
        <v>1695</v>
      </c>
    </row>
    <row r="15" spans="1:8" x14ac:dyDescent="0.3">
      <c r="B15"/>
      <c r="C15"/>
      <c r="D15"/>
      <c r="E15"/>
      <c r="F15"/>
      <c r="G15"/>
      <c r="H15"/>
    </row>
    <row r="16" spans="1:8" x14ac:dyDescent="0.3">
      <c r="A16" s="3" t="s">
        <v>19</v>
      </c>
      <c r="B16" s="2">
        <f>SUM(Table6[Housing])</f>
        <v>9600</v>
      </c>
      <c r="C16" s="2">
        <f>SUM(Table6[Bills &amp; Utilities])</f>
        <v>2060</v>
      </c>
      <c r="D16" s="2">
        <f>SUM(Table6[Food &amp; Dining])</f>
        <v>4820</v>
      </c>
      <c r="E16" s="2">
        <f>SUM(Table6[Personal])</f>
        <v>1280</v>
      </c>
      <c r="F16" s="2">
        <f>SUM(Table6[Auto &amp; Transport])</f>
        <v>1300</v>
      </c>
      <c r="G16" s="2">
        <f>SUM(Table6[Health &amp; Fitness])</f>
        <v>760</v>
      </c>
      <c r="H16" s="2">
        <f>SUM(Table6[Monthly Total])</f>
        <v>19820</v>
      </c>
    </row>
    <row r="18" spans="1:8" x14ac:dyDescent="0.3">
      <c r="A18" s="3" t="s">
        <v>21</v>
      </c>
      <c r="B18" s="2">
        <f>AVERAGE(Table6[Housing])</f>
        <v>800</v>
      </c>
      <c r="C18" s="2">
        <f>AVERAGE(Table6[Bills &amp; Utilities])</f>
        <v>171.66666666666666</v>
      </c>
      <c r="D18" s="2">
        <f>AVERAGE(Table6[Food &amp; Dining])</f>
        <v>401.66666666666669</v>
      </c>
      <c r="E18" s="2">
        <f>AVERAGE(Table6[Personal])</f>
        <v>106.66666666666667</v>
      </c>
      <c r="F18" s="2">
        <f>AVERAGE(Table6[Auto &amp; Transport])</f>
        <v>108.33333333333333</v>
      </c>
      <c r="G18" s="2">
        <f>AVERAGE(Table6[Health &amp; Fitness])</f>
        <v>63.333333333333336</v>
      </c>
      <c r="H18" s="2">
        <f>AVERAGE(Table6[Monthly Total])</f>
        <v>1651.6666666666667</v>
      </c>
    </row>
    <row r="19" spans="1:8" x14ac:dyDescent="0.3">
      <c r="A19" s="3" t="s">
        <v>22</v>
      </c>
      <c r="B19" s="2">
        <f>MIN(Table6[Housing])</f>
        <v>800</v>
      </c>
      <c r="C19" s="2">
        <f>MIN(Table6[Bills &amp; Utilities])</f>
        <v>150</v>
      </c>
      <c r="D19" s="2">
        <f>MIN(Table6[Food &amp; Dining])</f>
        <v>350</v>
      </c>
      <c r="E19" s="2">
        <f>MIN(Table6[Personal])</f>
        <v>100</v>
      </c>
      <c r="F19" s="2">
        <f>MIN(Table6[Auto &amp; Transport])</f>
        <v>100</v>
      </c>
      <c r="G19" s="2">
        <f>MIN(Table6[Health &amp; Fitness])</f>
        <v>50</v>
      </c>
      <c r="H19" s="2">
        <f>MIN(Table6[Monthly Total])</f>
        <v>1620</v>
      </c>
    </row>
    <row r="20" spans="1:8" x14ac:dyDescent="0.3">
      <c r="A20" s="3" t="s">
        <v>23</v>
      </c>
      <c r="B20" s="2">
        <f>MAX(Table6[Housing])</f>
        <v>800</v>
      </c>
      <c r="C20" s="2">
        <f>MAX(Table6[Bills &amp; Utilities])</f>
        <v>220</v>
      </c>
      <c r="D20" s="2">
        <f>MAX(Table6[Food &amp; Dining])</f>
        <v>420</v>
      </c>
      <c r="E20" s="2">
        <f>MAX(Table6[Personal])</f>
        <v>120</v>
      </c>
      <c r="F20" s="2">
        <f>MAX(Table6[Auto &amp; Transport])</f>
        <v>130</v>
      </c>
      <c r="G20" s="2">
        <f>MAX(Table6[Health &amp; Fitness])</f>
        <v>80</v>
      </c>
      <c r="H20" s="2">
        <f>MAX(Table6[Monthly Total])</f>
        <v>1695</v>
      </c>
    </row>
    <row r="21" spans="1:8" x14ac:dyDescent="0.3">
      <c r="A21" s="3" t="s">
        <v>24</v>
      </c>
      <c r="B21" s="4">
        <f>COUNT(Table6[Housing])</f>
        <v>12</v>
      </c>
      <c r="C21" s="4">
        <f>COUNT(Table6[Bills &amp; Utilities])</f>
        <v>12</v>
      </c>
      <c r="D21" s="4">
        <f>COUNT(Table6[Food &amp; Dining])</f>
        <v>12</v>
      </c>
      <c r="E21" s="4">
        <f>COUNT(Table6[Personal])</f>
        <v>12</v>
      </c>
      <c r="F21" s="4">
        <f>COUNT(Table6[Auto &amp; Transport])</f>
        <v>12</v>
      </c>
      <c r="G21" s="4">
        <f>COUNT(Table6[Health &amp; Fitness])</f>
        <v>12</v>
      </c>
      <c r="H21" s="4">
        <f>COUNT(Table6[Monthly Total])</f>
        <v>12</v>
      </c>
    </row>
    <row r="22" spans="1:8" x14ac:dyDescent="0.3">
      <c r="A22" s="3" t="s">
        <v>25</v>
      </c>
      <c r="B22" s="2">
        <f>MEDIAN(Table6[Housing])</f>
        <v>800</v>
      </c>
      <c r="C22" s="2">
        <f>MEDIAN(Table6[Bills &amp; Utilities])</f>
        <v>165</v>
      </c>
      <c r="D22" s="2">
        <f>MEDIAN(Table6[Food &amp; Dining])</f>
        <v>400</v>
      </c>
      <c r="E22" s="2">
        <f>MEDIAN(Table6[Personal])</f>
        <v>100</v>
      </c>
      <c r="F22" s="2">
        <f>MEDIAN(Table6[Auto &amp; Transport])</f>
        <v>100</v>
      </c>
      <c r="G22" s="2">
        <f>MEDIAN(Table6[Health &amp; Fitness])</f>
        <v>60</v>
      </c>
      <c r="H22" s="2">
        <f>MEDIAN(Table6[Monthly Total])</f>
        <v>1650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- 2018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Obito Uchiha</dc:creator>
  <cp:keywords/>
  <dc:description/>
  <cp:lastModifiedBy>Obito Uchiha</cp:lastModifiedBy>
  <cp:revision/>
  <dcterms:created xsi:type="dcterms:W3CDTF">2020-06-01T10:09:08Z</dcterms:created>
  <dcterms:modified xsi:type="dcterms:W3CDTF">2024-04-03T17:32:21Z</dcterms:modified>
  <cp:category/>
  <cp:contentStatus/>
</cp:coreProperties>
</file>