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-For-Data-Analysis\"/>
    </mc:Choice>
  </mc:AlternateContent>
  <xr:revisionPtr revIDLastSave="0" documentId="13_ncr:1_{8EB131AD-987F-49CE-81AA-D3C02AE995D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xpense - 2018" sheetId="1" r:id="rId1"/>
    <sheet name="Pivot Table" sheetId="2" r:id="rId2"/>
  </sheets>
  <calcPr calcId="191028"/>
  <pivotCaches>
    <pivotCache cacheId="3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2" i="1" l="1"/>
  <c r="D22" i="1"/>
  <c r="E22" i="1"/>
  <c r="F22" i="1"/>
  <c r="G22" i="1"/>
  <c r="B22" i="1"/>
  <c r="C21" i="1"/>
  <c r="D21" i="1"/>
  <c r="E21" i="1"/>
  <c r="F21" i="1"/>
  <c r="G21" i="1"/>
  <c r="B21" i="1"/>
  <c r="C20" i="1"/>
  <c r="D20" i="1"/>
  <c r="E20" i="1"/>
  <c r="F20" i="1"/>
  <c r="G20" i="1"/>
  <c r="B20" i="1"/>
  <c r="C19" i="1"/>
  <c r="D19" i="1"/>
  <c r="E19" i="1"/>
  <c r="F19" i="1"/>
  <c r="G19" i="1"/>
  <c r="B19" i="1"/>
  <c r="C18" i="1"/>
  <c r="D18" i="1"/>
  <c r="E18" i="1"/>
  <c r="F18" i="1"/>
  <c r="G18" i="1"/>
  <c r="B18" i="1"/>
  <c r="H2" i="1"/>
  <c r="H21" i="1" s="1"/>
  <c r="H3" i="1"/>
  <c r="H22" i="1" s="1"/>
  <c r="H4" i="1"/>
  <c r="H19" i="1" s="1"/>
  <c r="H5" i="1"/>
  <c r="H20" i="1" s="1"/>
  <c r="H6" i="1"/>
  <c r="H7" i="1"/>
  <c r="H8" i="1"/>
  <c r="H9" i="1"/>
  <c r="H10" i="1"/>
  <c r="H11" i="1"/>
  <c r="H12" i="1"/>
  <c r="H13" i="1"/>
  <c r="C16" i="1"/>
  <c r="D16" i="1"/>
  <c r="E16" i="1"/>
  <c r="F16" i="1"/>
  <c r="G16" i="1"/>
  <c r="B16" i="1"/>
  <c r="H18" i="1" l="1"/>
  <c r="H16" i="1"/>
</calcChain>
</file>

<file path=xl/sharedStrings.xml><?xml version="1.0" encoding="utf-8"?>
<sst xmlns="http://schemas.openxmlformats.org/spreadsheetml/2006/main" count="41" uniqueCount="29">
  <si>
    <t>Month</t>
  </si>
  <si>
    <t>Housing</t>
  </si>
  <si>
    <t>Bills &amp; Utilities</t>
  </si>
  <si>
    <t>Food &amp; Dining</t>
  </si>
  <si>
    <t>Personal</t>
  </si>
  <si>
    <t>Auto &amp; Transport</t>
  </si>
  <si>
    <t>Health &amp; Fitness</t>
  </si>
  <si>
    <t>Jan</t>
  </si>
  <si>
    <t>Feb</t>
  </si>
  <si>
    <t>Sep</t>
  </si>
  <si>
    <t>Mar</t>
  </si>
  <si>
    <t>Oct</t>
  </si>
  <si>
    <t>Apr</t>
  </si>
  <si>
    <t>Nov</t>
  </si>
  <si>
    <t>May</t>
  </si>
  <si>
    <t>Jun</t>
  </si>
  <si>
    <t>Jul</t>
  </si>
  <si>
    <t>Aug</t>
  </si>
  <si>
    <t>Dec</t>
  </si>
  <si>
    <t>Totals</t>
  </si>
  <si>
    <t>Monthly Total</t>
  </si>
  <si>
    <t>AVG</t>
  </si>
  <si>
    <t>MIN</t>
  </si>
  <si>
    <t>MAX</t>
  </si>
  <si>
    <t>COUNT</t>
  </si>
  <si>
    <t>MEDIAN</t>
  </si>
  <si>
    <t>Row Labels</t>
  </si>
  <si>
    <t>Grand Total</t>
  </si>
  <si>
    <t>Sum of Monthly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</si>
</sst>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3" x14ac:knownFonts="1">
    <font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34">
    <dxf>
      <numFmt numFmtId="164" formatCode="&quot;₹&quot;\ #,##0.00"/>
    </dxf>
    <dxf>
      <numFmt numFmtId="164" formatCode="&quot;₹&quot;\ #,##0.00"/>
    </dxf>
    <dxf>
      <numFmt numFmtId="164" formatCode="&quot;₹&quot;\ #,##0.00"/>
    </dxf>
    <dxf>
      <numFmt numFmtId="164" formatCode="&quot;₹&quot;\ #,##0.00"/>
    </dxf>
    <dxf>
      <numFmt numFmtId="164" formatCode="&quot;₹&quot;\ #,##0.00"/>
    </dxf>
    <dxf>
      <numFmt numFmtId="164" formatCode="&quot;₹&quot;\ #,##0.00"/>
    </dxf>
    <dxf>
      <numFmt numFmtId="164" formatCode="&quot;₹&quot;\ #,##0.00"/>
    </dxf>
    <dxf>
      <numFmt numFmtId="164" formatCode="&quot;₹&quot;\ #,##0.00"/>
    </dxf>
    <dxf>
      <numFmt numFmtId="164" formatCode="&quot;₹&quot;\ #,##0.00"/>
    </dxf>
    <dxf>
      <numFmt numFmtId="164" formatCode="&quot;₹&quot;\ #,##0.00"/>
    </dxf>
    <dxf>
      <numFmt numFmtId="164" formatCode="&quot;₹&quot;\ #,##0.00"/>
    </dxf>
    <dxf>
      <numFmt numFmtId="164" formatCode="&quot;₹&quot;\ #,##0.00"/>
    </dxf>
    <dxf>
      <numFmt numFmtId="164" formatCode="&quot;₹&quot;\ #,##0.00"/>
    </dxf>
    <dxf>
      <numFmt numFmtId="164" formatCode="&quot;₹&quot;\ 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&quot;₹&quot;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₹&quot;\ 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₹&quot;\ 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₹&quot;\ 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₹&quot;\ 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₹&quot;\ 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₹&quot;\ 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₹&quot;\ 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[day5_Personal_Monthly_Expenditure.xlsx]Pivot Table!PivotTable1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'Pivot Table'!$B$3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'Pivot Table'!$A$4:$A$16</c:f>
              <c:strCache>
                <c:ptCount val="12"/>
                <c:pt idx="0">
                  <c:v>Dec</c:v>
                </c:pt>
                <c:pt idx="1">
                  <c:v>Nov</c:v>
                </c:pt>
                <c:pt idx="2">
                  <c:v>Oct</c:v>
                </c:pt>
                <c:pt idx="3">
                  <c:v>Sep</c:v>
                </c:pt>
                <c:pt idx="4">
                  <c:v>Aug</c:v>
                </c:pt>
                <c:pt idx="5">
                  <c:v>Jul</c:v>
                </c:pt>
                <c:pt idx="6">
                  <c:v>Jun</c:v>
                </c:pt>
                <c:pt idx="7">
                  <c:v>May</c:v>
                </c:pt>
                <c:pt idx="8">
                  <c:v>Apr</c:v>
                </c:pt>
                <c:pt idx="9">
                  <c:v>Mar</c:v>
                </c:pt>
                <c:pt idx="10">
                  <c:v>Feb</c:v>
                </c:pt>
                <c:pt idx="11">
                  <c:v>Jan</c:v>
                </c:pt>
              </c:strCache>
            </c:strRef>
          </c:cat>
          <c:val>
            <c:numRef>
              <c:f>'Pivot Table'!$B$4:$B$16</c:f>
              <c:numCache>
                <c:formatCode>General</c:formatCode>
                <c:ptCount val="12"/>
                <c:pt idx="0">
                  <c:v>1695</c:v>
                </c:pt>
                <c:pt idx="1">
                  <c:v>1660</c:v>
                </c:pt>
                <c:pt idx="2">
                  <c:v>1650</c:v>
                </c:pt>
                <c:pt idx="3">
                  <c:v>1640</c:v>
                </c:pt>
                <c:pt idx="4">
                  <c:v>1650</c:v>
                </c:pt>
                <c:pt idx="5">
                  <c:v>1650</c:v>
                </c:pt>
                <c:pt idx="6">
                  <c:v>1620</c:v>
                </c:pt>
                <c:pt idx="7">
                  <c:v>1650</c:v>
                </c:pt>
                <c:pt idx="8">
                  <c:v>1640</c:v>
                </c:pt>
                <c:pt idx="9">
                  <c:v>1670</c:v>
                </c:pt>
                <c:pt idx="10">
                  <c:v>1625</c:v>
                </c:pt>
                <c:pt idx="11">
                  <c:v>1670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20-48A8-8D15-959AA7EB24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1257300</xdr:colOff>
      <xdr:row>1</xdr:row>
      <xdr:rowOff>95250</xdr:rowOff>
    </xdr:from>
    <xdr:to>
      <xdr:col>10</xdr:col>
      <xdr:colOff>228600</xdr:colOff>
      <xdr:row>16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DD0CFB-A15A-C7E0-2980-F73A47603A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bito Uchiha" refreshedDate="45458.954999189817" createdVersion="8" refreshedVersion="8" minRefreshableVersion="3" recordCount="13" xr:uid="{945F9F18-2EFB-46F9-99AF-66B668E90E89}">
  <cacheSource type="worksheet">
    <worksheetSource ref="A1:H14" sheet="Expense - 2018"/>
  </cacheSource>
  <cacheFields count="8">
    <cacheField name="Month" numFmtId="0">
      <sharedItems containsBlank="1" count="13">
        <s v="Jan"/>
        <s v="Feb"/>
        <s v="Mar"/>
        <s v="Apr"/>
        <s v="May"/>
        <s v="Jun"/>
        <s v="Jul"/>
        <s v="Aug"/>
        <s v="Sep"/>
        <s v="Oct"/>
        <s v="Nov"/>
        <s v="Dec"/>
        <m/>
      </sharedItems>
    </cacheField>
    <cacheField name="Housing" numFmtId="164">
      <sharedItems containsString="0" containsBlank="1" containsNumber="1" containsInteger="1" minValue="800" maxValue="800"/>
    </cacheField>
    <cacheField name="Bills &amp; Utilities" numFmtId="164">
      <sharedItems containsString="0" containsBlank="1" containsNumber="1" containsInteger="1" minValue="150" maxValue="220"/>
    </cacheField>
    <cacheField name="Food &amp; Dining" numFmtId="164">
      <sharedItems containsString="0" containsBlank="1" containsNumber="1" containsInteger="1" minValue="350" maxValue="420"/>
    </cacheField>
    <cacheField name="Personal" numFmtId="164">
      <sharedItems containsString="0" containsBlank="1" containsNumber="1" containsInteger="1" minValue="100" maxValue="120"/>
    </cacheField>
    <cacheField name="Auto &amp; Transport" numFmtId="164">
      <sharedItems containsString="0" containsBlank="1" containsNumber="1" containsInteger="1" minValue="100" maxValue="130"/>
    </cacheField>
    <cacheField name="Health &amp; Fitness" numFmtId="164">
      <sharedItems containsString="0" containsBlank="1" containsNumber="1" containsInteger="1" minValue="50" maxValue="80"/>
    </cacheField>
    <cacheField name="Monthly Total" numFmtId="164">
      <sharedItems containsString="0" containsBlank="1" containsNumber="1" containsInteger="1" minValue="1620" maxValue="16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x v="0"/>
    <n v="800"/>
    <n v="210"/>
    <n v="400"/>
    <n v="100"/>
    <n v="100"/>
    <n v="60"/>
    <n v="1670"/>
  </r>
  <r>
    <x v="1"/>
    <n v="800"/>
    <n v="180"/>
    <n v="350"/>
    <n v="100"/>
    <n v="125"/>
    <n v="70"/>
    <n v="1625"/>
  </r>
  <r>
    <x v="2"/>
    <n v="800"/>
    <n v="170"/>
    <n v="420"/>
    <n v="100"/>
    <n v="120"/>
    <n v="60"/>
    <n v="1670"/>
  </r>
  <r>
    <x v="3"/>
    <n v="800"/>
    <n v="160"/>
    <n v="400"/>
    <n v="120"/>
    <n v="100"/>
    <n v="60"/>
    <n v="1640"/>
  </r>
  <r>
    <x v="4"/>
    <n v="800"/>
    <n v="150"/>
    <n v="420"/>
    <n v="100"/>
    <n v="100"/>
    <n v="80"/>
    <n v="1650"/>
  </r>
  <r>
    <x v="5"/>
    <n v="800"/>
    <n v="150"/>
    <n v="380"/>
    <n v="100"/>
    <n v="130"/>
    <n v="60"/>
    <n v="1620"/>
  </r>
  <r>
    <x v="6"/>
    <n v="800"/>
    <n v="150"/>
    <n v="420"/>
    <n v="120"/>
    <n v="100"/>
    <n v="60"/>
    <n v="1650"/>
  </r>
  <r>
    <x v="7"/>
    <n v="800"/>
    <n v="150"/>
    <n v="420"/>
    <n v="100"/>
    <n v="100"/>
    <n v="80"/>
    <n v="1650"/>
  </r>
  <r>
    <x v="8"/>
    <n v="800"/>
    <n v="150"/>
    <n v="400"/>
    <n v="120"/>
    <n v="110"/>
    <n v="60"/>
    <n v="1640"/>
  </r>
  <r>
    <x v="9"/>
    <n v="800"/>
    <n v="170"/>
    <n v="420"/>
    <n v="100"/>
    <n v="100"/>
    <n v="60"/>
    <n v="1650"/>
  </r>
  <r>
    <x v="10"/>
    <n v="800"/>
    <n v="200"/>
    <n v="390"/>
    <n v="120"/>
    <n v="100"/>
    <n v="50"/>
    <n v="1660"/>
  </r>
  <r>
    <x v="11"/>
    <n v="800"/>
    <n v="220"/>
    <n v="400"/>
    <n v="100"/>
    <n v="115"/>
    <n v="60"/>
    <n v="1695"/>
  </r>
  <r>
    <x v="12"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716CCC-BE3A-4985-9150-3CBAAA8B49B9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16" firstHeaderRow="1" firstDataRow="1" firstDataCol="1"/>
  <pivotFields count="8">
    <pivotField axis="axisRow" showAll="0" sortType="descending">
      <items count="14">
        <item h="1"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Monthly Total" fld="7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B075690-6493-4B96-8D1B-B29AB2D9E9A9}" name="Table6" displayName="Table6" ref="A1:H13" totalsRowShown="0" headerRowDxfId="33" dataDxfId="32">
  <autoFilter ref="A1:H13" xr:uid="{1C96BD00-98D9-4572-8F4A-F406BBA95AE3}"/>
  <tableColumns count="8">
    <tableColumn id="1" xr3:uid="{0738465F-87B9-46AD-8314-585AF20E321C}" name="Month" dataDxfId="31"/>
    <tableColumn id="2" xr3:uid="{639B5A90-C646-4312-A12B-90EBA415C5F3}" name="Housing" dataDxfId="30" totalsRowDxfId="29"/>
    <tableColumn id="3" xr3:uid="{AC863E34-6694-4292-A7E8-5D94B1D4B90E}" name="Bills &amp; Utilities" dataDxfId="28" totalsRowDxfId="27"/>
    <tableColumn id="4" xr3:uid="{7F96B093-000D-47C8-9B3D-9C6DC794A7DD}" name="Food &amp; Dining" dataDxfId="26" totalsRowDxfId="25"/>
    <tableColumn id="5" xr3:uid="{0D73BCA8-FF88-432A-8438-8D3C42615074}" name="Personal" dataDxfId="24" totalsRowDxfId="23"/>
    <tableColumn id="6" xr3:uid="{62ECB4B2-7FAC-4168-96E6-6A3296B9F2CB}" name="Auto &amp; Transport" dataDxfId="22" totalsRowDxfId="21"/>
    <tableColumn id="7" xr3:uid="{5C8E2143-EA5D-49A7-8A33-6E4F45D73494}" name="Health &amp; Fitness" dataDxfId="20" totalsRowDxfId="19"/>
    <tableColumn id="8" xr3:uid="{E91C1945-9F36-4DF8-9C0A-34FDC1B298E9}" name="Monthly Total" dataDxfId="18" totalsRowDxfId="17">
      <calculatedColumnFormula>SUM(Table6[[#This Row],[Housing]:[Health &amp; Fitness]])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3A6644-50C0-46C4-875C-D6410981351D}" name="Table1" displayName="Table1" ref="A16:H22" headerRowCount="0" totalsRowShown="0" headerRowDxfId="16">
  <tableColumns count="8">
    <tableColumn id="1" xr3:uid="{76091C81-913D-476F-A20D-F273AA405232}" name="Column1" headerRowDxfId="15" dataDxfId="14"/>
    <tableColumn id="2" xr3:uid="{D9A27D4A-3D46-4837-A3D8-3D0A5F3F327D}" name="Column2" headerRowDxfId="13" dataDxfId="12"/>
    <tableColumn id="3" xr3:uid="{076A42E2-9A2E-4F82-B482-13E888FA5CC8}" name="Column3" headerRowDxfId="11" dataDxfId="10"/>
    <tableColumn id="4" xr3:uid="{E0B23A7F-19D4-4E3B-8CBE-B48CDBC9C573}" name="Column4" headerRowDxfId="9" dataDxfId="8"/>
    <tableColumn id="5" xr3:uid="{223CB90B-F16D-41E5-B97B-E4014F67D120}" name="Column5" headerRowDxfId="7" dataDxfId="6"/>
    <tableColumn id="6" xr3:uid="{BF227374-82A0-4088-A70D-4967E9D58339}" name="Column6" headerRowDxfId="5" dataDxfId="4"/>
    <tableColumn id="7" xr3:uid="{BA7D3376-9D4B-4B12-AB45-3526E423DA24}" name="Column7" headerRowDxfId="3" dataDxfId="2"/>
    <tableColumn id="8" xr3:uid="{B23F41D5-4E64-4061-94AA-F7D64566A5B8}" name="Column8" headerRowDxfId="1" dataDxfId="0"/>
  </tableColumns>
  <tableStyleInfo name="TableStyleMedium3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workbookViewId="0">
      <selection sqref="A1:H14"/>
    </sheetView>
  </sheetViews>
  <sheetFormatPr defaultColWidth="8.77734375" defaultRowHeight="14.4" x14ac:dyDescent="0.3"/>
  <cols>
    <col min="1" max="1" width="11.77734375" customWidth="1"/>
    <col min="2" max="2" width="13.33203125" style="2" customWidth="1"/>
    <col min="3" max="3" width="14.77734375" style="2" customWidth="1"/>
    <col min="4" max="5" width="15.21875" style="2" customWidth="1"/>
    <col min="6" max="6" width="17.33203125" style="2" customWidth="1"/>
    <col min="7" max="7" width="16.5546875" style="2" customWidth="1"/>
    <col min="8" max="8" width="17.33203125" style="2" customWidth="1"/>
  </cols>
  <sheetData>
    <row r="1" spans="1:8" x14ac:dyDescent="0.3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20</v>
      </c>
    </row>
    <row r="2" spans="1:8" x14ac:dyDescent="0.3">
      <c r="A2" s="1" t="s">
        <v>7</v>
      </c>
      <c r="B2" s="2">
        <v>800</v>
      </c>
      <c r="C2" s="2">
        <v>210</v>
      </c>
      <c r="D2" s="2">
        <v>400</v>
      </c>
      <c r="E2" s="2">
        <v>100</v>
      </c>
      <c r="F2" s="2">
        <v>100</v>
      </c>
      <c r="G2" s="2">
        <v>60</v>
      </c>
      <c r="H2" s="2">
        <f>SUM(Table6[[#This Row],[Housing]:[Health &amp; Fitness]])</f>
        <v>1670</v>
      </c>
    </row>
    <row r="3" spans="1:8" x14ac:dyDescent="0.3">
      <c r="A3" s="1" t="s">
        <v>8</v>
      </c>
      <c r="B3" s="2">
        <v>800</v>
      </c>
      <c r="C3" s="2">
        <v>180</v>
      </c>
      <c r="D3" s="2">
        <v>350</v>
      </c>
      <c r="E3" s="2">
        <v>100</v>
      </c>
      <c r="F3" s="2">
        <v>125</v>
      </c>
      <c r="G3" s="2">
        <v>70</v>
      </c>
      <c r="H3" s="2">
        <f>SUM(Table6[[#This Row],[Housing]:[Health &amp; Fitness]])</f>
        <v>1625</v>
      </c>
    </row>
    <row r="4" spans="1:8" x14ac:dyDescent="0.3">
      <c r="A4" s="1" t="s">
        <v>10</v>
      </c>
      <c r="B4" s="2">
        <v>800</v>
      </c>
      <c r="C4" s="2">
        <v>170</v>
      </c>
      <c r="D4" s="2">
        <v>420</v>
      </c>
      <c r="E4" s="2">
        <v>100</v>
      </c>
      <c r="F4" s="2">
        <v>120</v>
      </c>
      <c r="G4" s="2">
        <v>60</v>
      </c>
      <c r="H4" s="2">
        <f>SUM(Table6[[#This Row],[Housing]:[Health &amp; Fitness]])</f>
        <v>1670</v>
      </c>
    </row>
    <row r="5" spans="1:8" x14ac:dyDescent="0.3">
      <c r="A5" s="1" t="s">
        <v>12</v>
      </c>
      <c r="B5" s="2">
        <v>800</v>
      </c>
      <c r="C5" s="2">
        <v>160</v>
      </c>
      <c r="D5" s="2">
        <v>400</v>
      </c>
      <c r="E5" s="2">
        <v>120</v>
      </c>
      <c r="F5" s="2">
        <v>100</v>
      </c>
      <c r="G5" s="2">
        <v>60</v>
      </c>
      <c r="H5" s="2">
        <f>SUM(Table6[[#This Row],[Housing]:[Health &amp; Fitness]])</f>
        <v>1640</v>
      </c>
    </row>
    <row r="6" spans="1:8" x14ac:dyDescent="0.3">
      <c r="A6" s="1" t="s">
        <v>14</v>
      </c>
      <c r="B6" s="2">
        <v>800</v>
      </c>
      <c r="C6" s="2">
        <v>150</v>
      </c>
      <c r="D6" s="2">
        <v>420</v>
      </c>
      <c r="E6" s="2">
        <v>100</v>
      </c>
      <c r="F6" s="2">
        <v>100</v>
      </c>
      <c r="G6" s="2">
        <v>80</v>
      </c>
      <c r="H6" s="2">
        <f>SUM(Table6[[#This Row],[Housing]:[Health &amp; Fitness]])</f>
        <v>1650</v>
      </c>
    </row>
    <row r="7" spans="1:8" x14ac:dyDescent="0.3">
      <c r="A7" s="1" t="s">
        <v>15</v>
      </c>
      <c r="B7" s="2">
        <v>800</v>
      </c>
      <c r="C7" s="2">
        <v>150</v>
      </c>
      <c r="D7" s="2">
        <v>380</v>
      </c>
      <c r="E7" s="2">
        <v>100</v>
      </c>
      <c r="F7" s="2">
        <v>130</v>
      </c>
      <c r="G7" s="2">
        <v>60</v>
      </c>
      <c r="H7" s="2">
        <f>SUM(Table6[[#This Row],[Housing]:[Health &amp; Fitness]])</f>
        <v>1620</v>
      </c>
    </row>
    <row r="8" spans="1:8" x14ac:dyDescent="0.3">
      <c r="A8" s="1" t="s">
        <v>16</v>
      </c>
      <c r="B8" s="2">
        <v>800</v>
      </c>
      <c r="C8" s="2">
        <v>150</v>
      </c>
      <c r="D8" s="2">
        <v>420</v>
      </c>
      <c r="E8" s="2">
        <v>120</v>
      </c>
      <c r="F8" s="2">
        <v>100</v>
      </c>
      <c r="G8" s="2">
        <v>60</v>
      </c>
      <c r="H8" s="2">
        <f>SUM(Table6[[#This Row],[Housing]:[Health &amp; Fitness]])</f>
        <v>1650</v>
      </c>
    </row>
    <row r="9" spans="1:8" x14ac:dyDescent="0.3">
      <c r="A9" s="1" t="s">
        <v>17</v>
      </c>
      <c r="B9" s="2">
        <v>800</v>
      </c>
      <c r="C9" s="2">
        <v>150</v>
      </c>
      <c r="D9" s="2">
        <v>420</v>
      </c>
      <c r="E9" s="2">
        <v>100</v>
      </c>
      <c r="F9" s="2">
        <v>100</v>
      </c>
      <c r="G9" s="2">
        <v>80</v>
      </c>
      <c r="H9" s="2">
        <f>SUM(Table6[[#This Row],[Housing]:[Health &amp; Fitness]])</f>
        <v>1650</v>
      </c>
    </row>
    <row r="10" spans="1:8" x14ac:dyDescent="0.3">
      <c r="A10" s="1" t="s">
        <v>9</v>
      </c>
      <c r="B10" s="2">
        <v>800</v>
      </c>
      <c r="C10" s="2">
        <v>150</v>
      </c>
      <c r="D10" s="2">
        <v>400</v>
      </c>
      <c r="E10" s="2">
        <v>120</v>
      </c>
      <c r="F10" s="2">
        <v>110</v>
      </c>
      <c r="G10" s="2">
        <v>60</v>
      </c>
      <c r="H10" s="2">
        <f>SUM(Table6[[#This Row],[Housing]:[Health &amp; Fitness]])</f>
        <v>1640</v>
      </c>
    </row>
    <row r="11" spans="1:8" x14ac:dyDescent="0.3">
      <c r="A11" s="1" t="s">
        <v>11</v>
      </c>
      <c r="B11" s="2">
        <v>800</v>
      </c>
      <c r="C11" s="2">
        <v>170</v>
      </c>
      <c r="D11" s="2">
        <v>420</v>
      </c>
      <c r="E11" s="2">
        <v>100</v>
      </c>
      <c r="F11" s="2">
        <v>100</v>
      </c>
      <c r="G11" s="2">
        <v>60</v>
      </c>
      <c r="H11" s="2">
        <f>SUM(Table6[[#This Row],[Housing]:[Health &amp; Fitness]])</f>
        <v>1650</v>
      </c>
    </row>
    <row r="12" spans="1:8" x14ac:dyDescent="0.3">
      <c r="A12" s="1" t="s">
        <v>13</v>
      </c>
      <c r="B12" s="2">
        <v>800</v>
      </c>
      <c r="C12" s="2">
        <v>200</v>
      </c>
      <c r="D12" s="2">
        <v>390</v>
      </c>
      <c r="E12" s="2">
        <v>120</v>
      </c>
      <c r="F12" s="2">
        <v>100</v>
      </c>
      <c r="G12" s="2">
        <v>50</v>
      </c>
      <c r="H12" s="2">
        <f>SUM(Table6[[#This Row],[Housing]:[Health &amp; Fitness]])</f>
        <v>1660</v>
      </c>
    </row>
    <row r="13" spans="1:8" x14ac:dyDescent="0.3">
      <c r="A13" s="1" t="s">
        <v>18</v>
      </c>
      <c r="B13" s="2">
        <v>800</v>
      </c>
      <c r="C13" s="2">
        <v>220</v>
      </c>
      <c r="D13" s="2">
        <v>400</v>
      </c>
      <c r="E13" s="2">
        <v>100</v>
      </c>
      <c r="F13" s="2">
        <v>115</v>
      </c>
      <c r="G13" s="2">
        <v>60</v>
      </c>
      <c r="H13" s="2">
        <f>SUM(Table6[[#This Row],[Housing]:[Health &amp; Fitness]])</f>
        <v>1695</v>
      </c>
    </row>
    <row r="15" spans="1:8" x14ac:dyDescent="0.3">
      <c r="B15"/>
      <c r="C15"/>
      <c r="D15"/>
      <c r="E15"/>
      <c r="F15"/>
      <c r="G15"/>
      <c r="H15"/>
    </row>
    <row r="16" spans="1:8" x14ac:dyDescent="0.3">
      <c r="A16" s="3" t="s">
        <v>19</v>
      </c>
      <c r="B16" s="2">
        <f>SUM(Table6[Housing])</f>
        <v>9600</v>
      </c>
      <c r="C16" s="2">
        <f>SUM(Table6[Bills &amp; Utilities])</f>
        <v>2060</v>
      </c>
      <c r="D16" s="2">
        <f>SUM(Table6[Food &amp; Dining])</f>
        <v>4820</v>
      </c>
      <c r="E16" s="2">
        <f>SUM(Table6[Personal])</f>
        <v>1280</v>
      </c>
      <c r="F16" s="2">
        <f>SUM(Table6[Auto &amp; Transport])</f>
        <v>1300</v>
      </c>
      <c r="G16" s="2">
        <f>SUM(Table6[Health &amp; Fitness])</f>
        <v>760</v>
      </c>
      <c r="H16" s="2">
        <f>SUM(Table6[Monthly Total])</f>
        <v>19820</v>
      </c>
    </row>
    <row r="18" spans="1:8" x14ac:dyDescent="0.3">
      <c r="A18" s="3" t="s">
        <v>21</v>
      </c>
      <c r="B18" s="2">
        <f>AVERAGE(Table6[Housing])</f>
        <v>800</v>
      </c>
      <c r="C18" s="2">
        <f>AVERAGE(Table6[Bills &amp; Utilities])</f>
        <v>171.66666666666666</v>
      </c>
      <c r="D18" s="2">
        <f>AVERAGE(Table6[Food &amp; Dining])</f>
        <v>401.66666666666669</v>
      </c>
      <c r="E18" s="2">
        <f>AVERAGE(Table6[Personal])</f>
        <v>106.66666666666667</v>
      </c>
      <c r="F18" s="2">
        <f>AVERAGE(Table6[Auto &amp; Transport])</f>
        <v>108.33333333333333</v>
      </c>
      <c r="G18" s="2">
        <f>AVERAGE(Table6[Health &amp; Fitness])</f>
        <v>63.333333333333336</v>
      </c>
      <c r="H18" s="2">
        <f>AVERAGE(Table6[Monthly Total])</f>
        <v>1651.6666666666667</v>
      </c>
    </row>
    <row r="19" spans="1:8" x14ac:dyDescent="0.3">
      <c r="A19" s="3" t="s">
        <v>22</v>
      </c>
      <c r="B19" s="2">
        <f>MIN(Table6[Housing])</f>
        <v>800</v>
      </c>
      <c r="C19" s="2">
        <f>MIN(Table6[Bills &amp; Utilities])</f>
        <v>150</v>
      </c>
      <c r="D19" s="2">
        <f>MIN(Table6[Food &amp; Dining])</f>
        <v>350</v>
      </c>
      <c r="E19" s="2">
        <f>MIN(Table6[Personal])</f>
        <v>100</v>
      </c>
      <c r="F19" s="2">
        <f>MIN(Table6[Auto &amp; Transport])</f>
        <v>100</v>
      </c>
      <c r="G19" s="2">
        <f>MIN(Table6[Health &amp; Fitness])</f>
        <v>50</v>
      </c>
      <c r="H19" s="2">
        <f>MIN(Table6[Monthly Total])</f>
        <v>1620</v>
      </c>
    </row>
    <row r="20" spans="1:8" x14ac:dyDescent="0.3">
      <c r="A20" s="3" t="s">
        <v>23</v>
      </c>
      <c r="B20" s="2">
        <f>MAX(Table6[Housing])</f>
        <v>800</v>
      </c>
      <c r="C20" s="2">
        <f>MAX(Table6[Bills &amp; Utilities])</f>
        <v>220</v>
      </c>
      <c r="D20" s="2">
        <f>MAX(Table6[Food &amp; Dining])</f>
        <v>420</v>
      </c>
      <c r="E20" s="2">
        <f>MAX(Table6[Personal])</f>
        <v>120</v>
      </c>
      <c r="F20" s="2">
        <f>MAX(Table6[Auto &amp; Transport])</f>
        <v>130</v>
      </c>
      <c r="G20" s="2">
        <f>MAX(Table6[Health &amp; Fitness])</f>
        <v>80</v>
      </c>
      <c r="H20" s="2">
        <f>MAX(Table6[Monthly Total])</f>
        <v>1695</v>
      </c>
    </row>
    <row r="21" spans="1:8" x14ac:dyDescent="0.3">
      <c r="A21" s="3" t="s">
        <v>24</v>
      </c>
      <c r="B21">
        <f>COUNT(Table6[Housing])</f>
        <v>12</v>
      </c>
      <c r="C21">
        <f>COUNT(Table6[Bills &amp; Utilities])</f>
        <v>12</v>
      </c>
      <c r="D21">
        <f>COUNT(Table6[Food &amp; Dining])</f>
        <v>12</v>
      </c>
      <c r="E21">
        <f>COUNT(Table6[Personal])</f>
        <v>12</v>
      </c>
      <c r="F21">
        <f>COUNT(Table6[Auto &amp; Transport])</f>
        <v>12</v>
      </c>
      <c r="G21">
        <f>COUNT(Table6[Health &amp; Fitness])</f>
        <v>12</v>
      </c>
      <c r="H21">
        <f>COUNT(Table6[Monthly Total])</f>
        <v>12</v>
      </c>
    </row>
    <row r="22" spans="1:8" x14ac:dyDescent="0.3">
      <c r="A22" s="3" t="s">
        <v>25</v>
      </c>
      <c r="B22" s="2">
        <f>MEDIAN(Table6[Housing])</f>
        <v>800</v>
      </c>
      <c r="C22" s="2">
        <f>MEDIAN(Table6[Bills &amp; Utilities])</f>
        <v>165</v>
      </c>
      <c r="D22" s="2">
        <f>MEDIAN(Table6[Food &amp; Dining])</f>
        <v>400</v>
      </c>
      <c r="E22" s="2">
        <f>MEDIAN(Table6[Personal])</f>
        <v>100</v>
      </c>
      <c r="F22" s="2">
        <f>MEDIAN(Table6[Auto &amp; Transport])</f>
        <v>100</v>
      </c>
      <c r="G22" s="2">
        <f>MEDIAN(Table6[Health &amp; Fitness])</f>
        <v>60</v>
      </c>
      <c r="H22" s="2">
        <f>MEDIAN(Table6[Monthly Total])</f>
        <v>1650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98F7D-5B25-4E42-A07F-DB4F3B3FD3F2}">
  <dimension ref="A3:B16"/>
  <sheetViews>
    <sheetView tabSelected="1" workbookViewId="0">
      <selection activeCell="S8" sqref="S8"/>
    </sheetView>
  </sheetViews>
  <sheetFormatPr defaultRowHeight="14.4" x14ac:dyDescent="0.3"/>
  <cols>
    <col min="1" max="1" width="12.5546875" bestFit="1" customWidth="1"/>
    <col min="2" max="2" width="19.5546875" bestFit="1" customWidth="1"/>
    <col min="3" max="3" width="19.44140625" bestFit="1" customWidth="1"/>
  </cols>
  <sheetData>
    <row r="3" spans="1:2" x14ac:dyDescent="0.3">
      <c r="A3" s="4" t="s">
        <v>26</v>
      </c>
      <c r="B3" t="s">
        <v>28</v>
      </c>
    </row>
    <row r="4" spans="1:2" x14ac:dyDescent="0.3">
      <c r="A4" s="5" t="s">
        <v>18</v>
      </c>
      <c r="B4" s="6">
        <v>1695</v>
      </c>
    </row>
    <row r="5" spans="1:2" x14ac:dyDescent="0.3">
      <c r="A5" s="5" t="s">
        <v>13</v>
      </c>
      <c r="B5" s="6">
        <v>1660</v>
      </c>
    </row>
    <row r="6" spans="1:2" x14ac:dyDescent="0.3">
      <c r="A6" s="5" t="s">
        <v>11</v>
      </c>
      <c r="B6" s="6">
        <v>1650</v>
      </c>
    </row>
    <row r="7" spans="1:2" x14ac:dyDescent="0.3">
      <c r="A7" s="5" t="s">
        <v>9</v>
      </c>
      <c r="B7" s="6">
        <v>1640</v>
      </c>
    </row>
    <row r="8" spans="1:2" x14ac:dyDescent="0.3">
      <c r="A8" s="5" t="s">
        <v>17</v>
      </c>
      <c r="B8" s="6">
        <v>1650</v>
      </c>
    </row>
    <row r="9" spans="1:2" x14ac:dyDescent="0.3">
      <c r="A9" s="5" t="s">
        <v>16</v>
      </c>
      <c r="B9" s="6">
        <v>1650</v>
      </c>
    </row>
    <row r="10" spans="1:2" x14ac:dyDescent="0.3">
      <c r="A10" s="5" t="s">
        <v>15</v>
      </c>
      <c r="B10" s="6">
        <v>1620</v>
      </c>
    </row>
    <row r="11" spans="1:2" x14ac:dyDescent="0.3">
      <c r="A11" s="5" t="s">
        <v>14</v>
      </c>
      <c r="B11" s="6">
        <v>1650</v>
      </c>
    </row>
    <row r="12" spans="1:2" x14ac:dyDescent="0.3">
      <c r="A12" s="5" t="s">
        <v>12</v>
      </c>
      <c r="B12" s="6">
        <v>1640</v>
      </c>
    </row>
    <row r="13" spans="1:2" x14ac:dyDescent="0.3">
      <c r="A13" s="5" t="s">
        <v>10</v>
      </c>
      <c r="B13" s="6">
        <v>1670</v>
      </c>
    </row>
    <row r="14" spans="1:2" x14ac:dyDescent="0.3">
      <c r="A14" s="5" t="s">
        <v>8</v>
      </c>
      <c r="B14" s="6">
        <v>1625</v>
      </c>
    </row>
    <row r="15" spans="1:2" x14ac:dyDescent="0.3">
      <c r="A15" s="5" t="s">
        <v>7</v>
      </c>
      <c r="B15" s="6">
        <v>1670</v>
      </c>
    </row>
    <row r="16" spans="1:2" x14ac:dyDescent="0.3">
      <c r="A16" s="5" t="s">
        <v>27</v>
      </c>
      <c r="B16" s="6">
        <v>19820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 - 2018</vt:lpstr>
      <vt:lpstr>Pivot 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Obito Uchiha</dc:creator>
  <cp:keywords/>
  <dc:description/>
  <cp:lastModifiedBy>Obito Uchiha</cp:lastModifiedBy>
  <cp:revision/>
  <dcterms:created xsi:type="dcterms:W3CDTF">2020-06-01T10:09:08Z</dcterms:created>
  <dcterms:modified xsi:type="dcterms:W3CDTF">2024-06-15T17:27:07Z</dcterms:modified>
  <cp:category/>
  <cp:contentStatus/>
</cp:coreProperties>
</file>