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431"/>
  <workbookPr/>
  <mc:AlternateContent xmlns:mc="http://schemas.openxmlformats.org/markup-compatibility/2006">
    <mc:Choice Requires="x15">
      <x15ac:absPath xmlns:x15ac="http://schemas.microsoft.com/office/spreadsheetml/2010/11/ac" url="https://nhs.sharepoint.com/sites/msteams_9646b6/Shared Documents/General/Workstreams/Improving how we Connect - Triage API Alpha/ROM Costs/"/>
    </mc:Choice>
  </mc:AlternateContent>
  <xr:revisionPtr revIDLastSave="0" documentId="8_{B924BFE7-B4BF-4EF3-A391-879602BE829D}" xr6:coauthVersionLast="47" xr6:coauthVersionMax="47" xr10:uidLastSave="{00000000-0000-0000-0000-000000000000}"/>
  <bookViews>
    <workbookView xWindow="0" yWindow="760" windowWidth="28800" windowHeight="15640" firstSheet="5" activeTab="5" xr2:uid="{00000000-000D-0000-FFFF-FFFF00000000}"/>
  </bookViews>
  <sheets>
    <sheet name="Summary" sheetId="1" r:id="rId1"/>
    <sheet name="Run and Maintain" sheetId="8" r:id="rId2"/>
    <sheet name="Service Management" sheetId="9" r:id="rId3"/>
    <sheet name="Hosting (Relative Sizing)" sheetId="10" r:id="rId4"/>
    <sheet name="Hosting (Bottom-up)" sheetId="11" r:id="rId5"/>
    <sheet name="Reference values" sheetId="3" r:id="rId6"/>
    <sheet name="Sep 2026 Refresh" sheetId="12" r:id="rId7"/>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7" i="12" l="1"/>
  <c r="D6" i="12"/>
  <c r="D4" i="12"/>
  <c r="P7" i="1"/>
  <c r="K76" i="8"/>
  <c r="L76" i="8" s="1"/>
  <c r="H76" i="8"/>
  <c r="I76" i="8" s="1"/>
  <c r="I87" i="8" s="1"/>
  <c r="P9" i="1" s="1"/>
  <c r="Q11" i="1"/>
  <c r="P11" i="1"/>
  <c r="P10" i="1"/>
  <c r="Q10" i="1"/>
  <c r="L14" i="1"/>
  <c r="M13" i="1"/>
  <c r="L13" i="1"/>
  <c r="K12" i="1"/>
  <c r="M11" i="1"/>
  <c r="L11" i="1"/>
  <c r="K11" i="1"/>
  <c r="M10" i="1"/>
  <c r="L10" i="1"/>
  <c r="K10" i="1"/>
  <c r="M9" i="1"/>
  <c r="L9" i="1"/>
  <c r="K9" i="1"/>
  <c r="M8" i="1"/>
  <c r="L8" i="1"/>
  <c r="L7" i="1"/>
  <c r="M14" i="1" s="1"/>
  <c r="I97" i="8"/>
  <c r="I90" i="8"/>
  <c r="K80" i="8"/>
  <c r="L80" i="8" s="1"/>
  <c r="K81" i="8"/>
  <c r="K82" i="8"/>
  <c r="L82" i="8" s="1"/>
  <c r="K83" i="8"/>
  <c r="L83" i="8" s="1"/>
  <c r="K84" i="8"/>
  <c r="L84" i="8" s="1"/>
  <c r="K85" i="8"/>
  <c r="H85" i="8"/>
  <c r="I85" i="8" s="1"/>
  <c r="H84" i="8"/>
  <c r="I84" i="8" s="1"/>
  <c r="H83" i="8"/>
  <c r="H82" i="8"/>
  <c r="H81" i="8"/>
  <c r="H80" i="8"/>
  <c r="I80" i="8" s="1"/>
  <c r="L98" i="8"/>
  <c r="L99" i="8" s="1"/>
  <c r="K98" i="8"/>
  <c r="H98" i="8"/>
  <c r="I98" i="8" s="1"/>
  <c r="I99" i="8" s="1"/>
  <c r="K96" i="8"/>
  <c r="L96" i="8" s="1"/>
  <c r="I96" i="8"/>
  <c r="H96" i="8"/>
  <c r="K95" i="8"/>
  <c r="L95" i="8" s="1"/>
  <c r="H95" i="8"/>
  <c r="I95" i="8" s="1"/>
  <c r="K94" i="8"/>
  <c r="L94" i="8" s="1"/>
  <c r="H94" i="8"/>
  <c r="I94" i="8" s="1"/>
  <c r="K93" i="8"/>
  <c r="L93" i="8" s="1"/>
  <c r="I93" i="8"/>
  <c r="H93" i="8"/>
  <c r="K92" i="8"/>
  <c r="L92" i="8" s="1"/>
  <c r="H92" i="8"/>
  <c r="I92" i="8" s="1"/>
  <c r="K91" i="8"/>
  <c r="L91" i="8" s="1"/>
  <c r="I91" i="8"/>
  <c r="H91" i="8"/>
  <c r="L89" i="8"/>
  <c r="K89" i="8"/>
  <c r="H89" i="8"/>
  <c r="I89" i="8" s="1"/>
  <c r="K88" i="8"/>
  <c r="L88" i="8" s="1"/>
  <c r="H88" i="8"/>
  <c r="I88" i="8" s="1"/>
  <c r="K86" i="8"/>
  <c r="L86" i="8" s="1"/>
  <c r="H86" i="8"/>
  <c r="I86" i="8" s="1"/>
  <c r="L85" i="8"/>
  <c r="I83" i="8"/>
  <c r="I82" i="8"/>
  <c r="L81" i="8"/>
  <c r="I81" i="8"/>
  <c r="K79" i="8"/>
  <c r="L79" i="8" s="1"/>
  <c r="I79" i="8"/>
  <c r="H79" i="8"/>
  <c r="K78" i="8"/>
  <c r="L78" i="8" s="1"/>
  <c r="H78" i="8"/>
  <c r="I78" i="8" s="1"/>
  <c r="K77" i="8"/>
  <c r="L77" i="8" s="1"/>
  <c r="H77" i="8"/>
  <c r="I77" i="8" s="1"/>
  <c r="K75" i="8"/>
  <c r="L75" i="8" s="1"/>
  <c r="I75" i="8"/>
  <c r="H75" i="8"/>
  <c r="H7" i="1"/>
  <c r="I13" i="1"/>
  <c r="H13" i="1"/>
  <c r="G12" i="1"/>
  <c r="G11" i="1"/>
  <c r="G10" i="1"/>
  <c r="G9" i="1"/>
  <c r="E7" i="11"/>
  <c r="E8" i="11" s="1"/>
  <c r="D7" i="1"/>
  <c r="K57" i="8"/>
  <c r="L57" i="8" s="1"/>
  <c r="H57" i="8"/>
  <c r="I57" i="8" s="1"/>
  <c r="K58" i="8"/>
  <c r="L58" i="8" s="1"/>
  <c r="H58" i="8"/>
  <c r="I58" i="8" s="1"/>
  <c r="O12" i="1"/>
  <c r="O11" i="1"/>
  <c r="O10" i="1"/>
  <c r="O9" i="1"/>
  <c r="Q13" i="1"/>
  <c r="P13" i="1"/>
  <c r="K52" i="8"/>
  <c r="L52" i="8" s="1"/>
  <c r="K54" i="8"/>
  <c r="L54" i="8" s="1"/>
  <c r="H54" i="8"/>
  <c r="I54" i="8" s="1"/>
  <c r="H52" i="8"/>
  <c r="I52" i="8" s="1"/>
  <c r="K49" i="8"/>
  <c r="L49" i="8" s="1"/>
  <c r="K44" i="8"/>
  <c r="L44" i="8" s="1"/>
  <c r="H49" i="8"/>
  <c r="I49" i="8" s="1"/>
  <c r="H44" i="8"/>
  <c r="K48" i="8"/>
  <c r="K47" i="8"/>
  <c r="K46" i="8"/>
  <c r="L46" i="8" s="1"/>
  <c r="K51" i="8"/>
  <c r="L51" i="8" s="1"/>
  <c r="K53" i="8"/>
  <c r="L53" i="8" s="1"/>
  <c r="K55" i="8"/>
  <c r="L55" i="8" s="1"/>
  <c r="H55" i="8"/>
  <c r="I55" i="8" s="1"/>
  <c r="H53" i="8"/>
  <c r="I53" i="8" s="1"/>
  <c r="H51" i="8"/>
  <c r="H48" i="8"/>
  <c r="I48" i="8" s="1"/>
  <c r="H47" i="8"/>
  <c r="I47" i="8" s="1"/>
  <c r="H46" i="8"/>
  <c r="I46" i="8" s="1"/>
  <c r="K50" i="8"/>
  <c r="L50" i="8" s="1"/>
  <c r="K45" i="8"/>
  <c r="L45" i="8" s="1"/>
  <c r="H45" i="8"/>
  <c r="I45" i="8" s="1"/>
  <c r="H50" i="8"/>
  <c r="I50" i="8" s="1"/>
  <c r="K67" i="8"/>
  <c r="L67" i="8" s="1"/>
  <c r="L68" i="8" s="1"/>
  <c r="H67" i="8"/>
  <c r="I67" i="8" s="1"/>
  <c r="I68" i="8" s="1"/>
  <c r="K65" i="8"/>
  <c r="L65" i="8" s="1"/>
  <c r="H65" i="8"/>
  <c r="I65" i="8" s="1"/>
  <c r="K64" i="8"/>
  <c r="L64" i="8" s="1"/>
  <c r="H64" i="8"/>
  <c r="I64" i="8" s="1"/>
  <c r="K63" i="8"/>
  <c r="L63" i="8" s="1"/>
  <c r="H63" i="8"/>
  <c r="I63" i="8" s="1"/>
  <c r="K62" i="8"/>
  <c r="L62" i="8" s="1"/>
  <c r="H62" i="8"/>
  <c r="I62" i="8" s="1"/>
  <c r="K61" i="8"/>
  <c r="L61" i="8" s="1"/>
  <c r="H61" i="8"/>
  <c r="I61" i="8" s="1"/>
  <c r="K60" i="8"/>
  <c r="L60" i="8" s="1"/>
  <c r="H60" i="8"/>
  <c r="I60" i="8" s="1"/>
  <c r="I51" i="8"/>
  <c r="L48" i="8"/>
  <c r="L47" i="8"/>
  <c r="I44" i="8"/>
  <c r="C24" i="1"/>
  <c r="C12" i="1"/>
  <c r="L90" i="8" l="1"/>
  <c r="L87" i="8"/>
  <c r="Q9" i="1" s="1"/>
  <c r="L97" i="8"/>
  <c r="L59" i="8"/>
  <c r="I59" i="8"/>
  <c r="I66" i="8"/>
  <c r="L56" i="8"/>
  <c r="I56" i="8"/>
  <c r="L66" i="8"/>
  <c r="C10" i="3"/>
  <c r="I100" i="8" l="1"/>
  <c r="P8" i="1" s="1"/>
  <c r="L100" i="8"/>
  <c r="Q8" i="1" s="1"/>
  <c r="I69" i="8"/>
  <c r="P14" i="1" s="1"/>
  <c r="L69" i="8"/>
  <c r="Q14" i="1" s="1"/>
  <c r="E9" i="3"/>
  <c r="F12" i="10"/>
  <c r="F13" i="10" s="1"/>
  <c r="F14" i="10" s="1"/>
  <c r="F24" i="10"/>
  <c r="F25" i="10" s="1"/>
  <c r="D19" i="1" s="1"/>
  <c r="E52" i="10" l="1"/>
  <c r="E51" i="10"/>
  <c r="E50" i="10"/>
  <c r="E49" i="10"/>
  <c r="E25" i="1"/>
  <c r="D25" i="1"/>
  <c r="E13" i="1"/>
  <c r="D13" i="1"/>
  <c r="F6" i="9"/>
  <c r="E6" i="9"/>
  <c r="E53" i="10" l="1"/>
  <c r="C23" i="1"/>
  <c r="C22" i="1"/>
  <c r="C21" i="1"/>
  <c r="C11" i="1"/>
  <c r="C10" i="1"/>
  <c r="C9" i="1"/>
  <c r="L127" i="8"/>
  <c r="K113" i="8"/>
  <c r="L113" i="8" s="1"/>
  <c r="H113" i="8"/>
  <c r="I113" i="8" s="1"/>
  <c r="K134" i="8"/>
  <c r="L134" i="8" s="1"/>
  <c r="H134" i="8"/>
  <c r="I134" i="8" s="1"/>
  <c r="K33" i="8"/>
  <c r="L33" i="8" s="1"/>
  <c r="H33" i="8"/>
  <c r="I33" i="8" s="1"/>
  <c r="K35" i="8"/>
  <c r="L35" i="8" s="1"/>
  <c r="L36" i="8" s="1"/>
  <c r="H35" i="8"/>
  <c r="I35" i="8" s="1"/>
  <c r="I36" i="8" s="1"/>
  <c r="K136" i="8"/>
  <c r="H136" i="8"/>
  <c r="K133" i="8"/>
  <c r="H133" i="8"/>
  <c r="K32" i="8"/>
  <c r="H32" i="8"/>
  <c r="K31" i="8"/>
  <c r="H31" i="8"/>
  <c r="K132" i="8"/>
  <c r="H132" i="8"/>
  <c r="K131" i="8"/>
  <c r="K130" i="8"/>
  <c r="K30" i="8"/>
  <c r="L30" i="8" s="1"/>
  <c r="H30" i="8"/>
  <c r="I30" i="8" s="1"/>
  <c r="H130" i="8"/>
  <c r="H131" i="8"/>
  <c r="K29" i="8"/>
  <c r="H29" i="8"/>
  <c r="K129" i="8"/>
  <c r="H129" i="8"/>
  <c r="K28" i="8"/>
  <c r="H28" i="8"/>
  <c r="K108" i="8"/>
  <c r="K109" i="8"/>
  <c r="K110" i="8"/>
  <c r="K111" i="8"/>
  <c r="K112" i="8"/>
  <c r="K114" i="8"/>
  <c r="K115" i="8"/>
  <c r="K116" i="8"/>
  <c r="K117" i="8"/>
  <c r="K120" i="8"/>
  <c r="K118" i="8"/>
  <c r="K119" i="8"/>
  <c r="K121" i="8"/>
  <c r="K122" i="8"/>
  <c r="K123" i="8"/>
  <c r="K124" i="8"/>
  <c r="L124" i="8" s="1"/>
  <c r="H124" i="8"/>
  <c r="I124" i="8" s="1"/>
  <c r="H109" i="8"/>
  <c r="H110" i="8"/>
  <c r="H111" i="8"/>
  <c r="H112" i="8"/>
  <c r="H114" i="8"/>
  <c r="H115" i="8"/>
  <c r="H116" i="8"/>
  <c r="H117" i="8"/>
  <c r="H120" i="8"/>
  <c r="H118" i="8"/>
  <c r="H119" i="8"/>
  <c r="H121" i="8"/>
  <c r="H122" i="8"/>
  <c r="H123" i="8"/>
  <c r="H108" i="8"/>
  <c r="K12" i="8"/>
  <c r="K13" i="8"/>
  <c r="K14" i="8"/>
  <c r="L14" i="8" s="1"/>
  <c r="K15" i="8"/>
  <c r="K16" i="8"/>
  <c r="K17" i="8"/>
  <c r="K18" i="8"/>
  <c r="K19" i="8"/>
  <c r="K20" i="8"/>
  <c r="K21" i="8"/>
  <c r="K22" i="8"/>
  <c r="K23" i="8"/>
  <c r="L23" i="8" s="1"/>
  <c r="H13" i="8"/>
  <c r="H14" i="8"/>
  <c r="I14" i="8" s="1"/>
  <c r="H15" i="8"/>
  <c r="H16" i="8"/>
  <c r="H17" i="8"/>
  <c r="H18" i="8"/>
  <c r="H19" i="8"/>
  <c r="H20" i="8"/>
  <c r="H21" i="8"/>
  <c r="H22" i="8"/>
  <c r="H23" i="8"/>
  <c r="I23" i="8" s="1"/>
  <c r="H12" i="8"/>
  <c r="I25" i="8" l="1"/>
  <c r="I26" i="8"/>
  <c r="L25" i="8"/>
  <c r="L26" i="8"/>
  <c r="I126" i="8"/>
  <c r="I127" i="8"/>
  <c r="L126" i="8"/>
  <c r="L128" i="8" s="1"/>
  <c r="E22" i="1" s="1"/>
  <c r="L32" i="8"/>
  <c r="L31" i="8"/>
  <c r="L29" i="8"/>
  <c r="L28" i="8"/>
  <c r="L22" i="8"/>
  <c r="L21" i="8"/>
  <c r="L20" i="8"/>
  <c r="L19" i="8"/>
  <c r="L18" i="8"/>
  <c r="L17" i="8"/>
  <c r="L16" i="8"/>
  <c r="L15" i="8"/>
  <c r="L13" i="8"/>
  <c r="I32" i="8"/>
  <c r="I31" i="8"/>
  <c r="I29" i="8"/>
  <c r="I28" i="8"/>
  <c r="I22" i="8"/>
  <c r="I21" i="8"/>
  <c r="I20" i="8"/>
  <c r="I19" i="8"/>
  <c r="I18" i="8"/>
  <c r="I17" i="8"/>
  <c r="I16" i="8"/>
  <c r="I15" i="8"/>
  <c r="I13" i="8"/>
  <c r="L12" i="8"/>
  <c r="I12" i="8"/>
  <c r="L136" i="8"/>
  <c r="L137" i="8" s="1"/>
  <c r="L133" i="8"/>
  <c r="L132" i="8"/>
  <c r="L130" i="8"/>
  <c r="L129" i="8"/>
  <c r="L131" i="8"/>
  <c r="L123" i="8"/>
  <c r="L122" i="8"/>
  <c r="L121" i="8"/>
  <c r="L119" i="8"/>
  <c r="L118" i="8"/>
  <c r="L120" i="8"/>
  <c r="L117" i="8"/>
  <c r="L116" i="8"/>
  <c r="L115" i="8"/>
  <c r="L114" i="8"/>
  <c r="L112" i="8"/>
  <c r="L111" i="8"/>
  <c r="L110" i="8"/>
  <c r="L109" i="8"/>
  <c r="L108" i="8"/>
  <c r="I136" i="8"/>
  <c r="I137" i="8" s="1"/>
  <c r="I133" i="8"/>
  <c r="I132" i="8"/>
  <c r="I130" i="8"/>
  <c r="I129" i="8"/>
  <c r="I131" i="8"/>
  <c r="I123" i="8"/>
  <c r="I122" i="8"/>
  <c r="I121" i="8"/>
  <c r="I119" i="8"/>
  <c r="I118" i="8"/>
  <c r="I120" i="8"/>
  <c r="I117" i="8"/>
  <c r="I116" i="8"/>
  <c r="I115" i="8"/>
  <c r="I114" i="8"/>
  <c r="I112" i="8"/>
  <c r="I111" i="8"/>
  <c r="I110" i="8"/>
  <c r="I109" i="8"/>
  <c r="I108" i="8"/>
  <c r="I128" i="8" l="1"/>
  <c r="D22" i="1" s="1"/>
  <c r="L135" i="8"/>
  <c r="E23" i="1" s="1"/>
  <c r="I135" i="8"/>
  <c r="D23" i="1" s="1"/>
  <c r="I125" i="8"/>
  <c r="L125" i="8"/>
  <c r="I24" i="8"/>
  <c r="H9" i="1" s="1"/>
  <c r="L24" i="8"/>
  <c r="I9" i="1" s="1"/>
  <c r="L34" i="8"/>
  <c r="L27" i="8"/>
  <c r="I34" i="8"/>
  <c r="I27" i="8"/>
  <c r="E11" i="1" l="1"/>
  <c r="I11" i="1"/>
  <c r="D10" i="1"/>
  <c r="H10" i="1"/>
  <c r="D11" i="1"/>
  <c r="H11" i="1"/>
  <c r="E10" i="1"/>
  <c r="I10" i="1"/>
  <c r="I37" i="8"/>
  <c r="H8" i="1" s="1"/>
  <c r="H14" i="1" s="1"/>
  <c r="L138" i="8"/>
  <c r="E20" i="1" s="1"/>
  <c r="E26" i="1" s="1"/>
  <c r="L37" i="8"/>
  <c r="D21" i="1"/>
  <c r="I138" i="8"/>
  <c r="D20" i="1" s="1"/>
  <c r="D26" i="1" s="1"/>
  <c r="E21" i="1"/>
  <c r="E9" i="1"/>
  <c r="D9" i="1"/>
  <c r="D8" i="1" l="1"/>
  <c r="D14" i="1" s="1"/>
  <c r="E8" i="1"/>
  <c r="E14" i="1" s="1"/>
  <c r="I8" i="1"/>
  <c r="I14" i="1" s="1"/>
</calcChain>
</file>

<file path=xl/sharedStrings.xml><?xml version="1.0" encoding="utf-8"?>
<sst xmlns="http://schemas.openxmlformats.org/spreadsheetml/2006/main" count="583" uniqueCount="175">
  <si>
    <t>Improving how we connect: ROM Costing Spreadsheet - Operational Costs</t>
  </si>
  <si>
    <t>DRAFT</t>
  </si>
  <si>
    <t xml:space="preserve">API -&gt; </t>
  </si>
  <si>
    <r>
      <t>API</t>
    </r>
    <r>
      <rPr>
        <sz val="11"/>
        <color theme="1"/>
        <rFont val="Aptos Narrow"/>
      </rPr>
      <t xml:space="preserve"> Operational Costs - Monthly</t>
    </r>
    <r>
      <rPr>
        <b/>
        <sz val="11"/>
        <color theme="1"/>
        <rFont val="Aptos Narrow"/>
      </rPr>
      <t xml:space="preserve"> - Original Supplier Version, with Relative Hosting Cost</t>
    </r>
  </si>
  <si>
    <r>
      <t>API</t>
    </r>
    <r>
      <rPr>
        <sz val="11"/>
        <color theme="1"/>
        <rFont val="Aptos Narrow"/>
      </rPr>
      <t xml:space="preserve"> Operational Costs - Monthly</t>
    </r>
    <r>
      <rPr>
        <b/>
        <sz val="11"/>
        <color theme="1"/>
        <rFont val="Aptos Narrow"/>
      </rPr>
      <t xml:space="preserve"> - Original Supplier Run/Maintain, but with Bottom-up hosting cost</t>
    </r>
  </si>
  <si>
    <r>
      <t>API</t>
    </r>
    <r>
      <rPr>
        <sz val="11"/>
        <color theme="1"/>
        <rFont val="Aptos Narrow"/>
      </rPr>
      <t xml:space="preserve"> Operational Costs - Monthly</t>
    </r>
    <r>
      <rPr>
        <b/>
        <sz val="11"/>
        <color theme="1"/>
        <rFont val="Aptos Narrow"/>
      </rPr>
      <t xml:space="preserve"> - All NHSE Staff Version, with Bottom-up hosting cost</t>
    </r>
  </si>
  <si>
    <r>
      <t>API</t>
    </r>
    <r>
      <rPr>
        <sz val="11"/>
        <color theme="1"/>
        <rFont val="Aptos Narrow"/>
      </rPr>
      <t xml:space="preserve"> Operational Costs - Monthly</t>
    </r>
    <r>
      <rPr>
        <b/>
        <sz val="11"/>
        <color theme="1"/>
        <rFont val="Aptos Narrow"/>
      </rPr>
      <t xml:space="preserve"> - BALANCED NHSE Staff / Supplier Version, with Bottom-up hosting cost</t>
    </r>
  </si>
  <si>
    <t>Key:</t>
  </si>
  <si>
    <t>Input</t>
  </si>
  <si>
    <t>Headline Item</t>
  </si>
  <si>
    <t>Monthly Cost (Low)</t>
  </si>
  <si>
    <t>Monthly Cost (High)</t>
  </si>
  <si>
    <t>Calculated Output</t>
  </si>
  <si>
    <t>Cloud cost / hosting</t>
  </si>
  <si>
    <t>Run / Maintain (incl OOH support)</t>
  </si>
  <si>
    <t>Service Management</t>
  </si>
  <si>
    <t>Total</t>
  </si>
  <si>
    <t>API + UI -&gt;</t>
  </si>
  <si>
    <r>
      <t>API + UI</t>
    </r>
    <r>
      <rPr>
        <sz val="11"/>
        <color theme="1"/>
        <rFont val="Aptos Narrow"/>
      </rPr>
      <t xml:space="preserve"> Operational Costs</t>
    </r>
    <r>
      <rPr>
        <b/>
        <sz val="11"/>
        <color theme="1"/>
        <rFont val="Aptos Narrow"/>
      </rPr>
      <t xml:space="preserve"> - </t>
    </r>
    <r>
      <rPr>
        <sz val="11"/>
        <color theme="1"/>
        <rFont val="Aptos Narrow"/>
      </rPr>
      <t xml:space="preserve">Monthly - </t>
    </r>
    <r>
      <rPr>
        <b/>
        <sz val="11"/>
        <color theme="1"/>
        <rFont val="Aptos Narrow"/>
      </rPr>
      <t>Original Supplier Version, with Relative Hosting Cost</t>
    </r>
  </si>
  <si>
    <t>Overarching Assumptions and Caveats</t>
  </si>
  <si>
    <t>Hosting figures should be considered very low confidence - further refinement of figures is required</t>
  </si>
  <si>
    <t xml:space="preserve">Improving how we connect: Run / Maintain Cost </t>
  </si>
  <si>
    <t>Assumptions</t>
  </si>
  <si>
    <t>Assume that there will be some transformation separately to pick up major feature rollouts, platform/architecture shifts, and reimagining user experiences.</t>
  </si>
  <si>
    <t>Assuming we'll cover off in Run &amp; Maintain fixes, tech debt, patching, security fixes, etc.
Excludes Run/Maintain of authoring tools</t>
  </si>
  <si>
    <t>For the "Low" option we have excluded Developer OOH, this is based on an assumption that we’ll have a rollback capability. Note that there is some residual risk could remain if a bug manifests out-of-hours that isn’t related to a specific release</t>
  </si>
  <si>
    <t>This profile should be reviewed with a team that operates a 24x7 API (e.g. NHS Login) to validate</t>
  </si>
  <si>
    <t>Rather than profiling specific performance testing resources, we are assuming that test engineering roles will be capable of carrying out performance testing</t>
  </si>
  <si>
    <t>API -&gt; Supplier roles</t>
  </si>
  <si>
    <t>NHSE Staff Band</t>
  </si>
  <si>
    <t># existing NHSE staff in Pathways</t>
  </si>
  <si>
    <r>
      <t xml:space="preserve">Low - Run/Maintain
</t>
    </r>
    <r>
      <rPr>
        <sz val="11"/>
        <color theme="1"/>
        <rFont val="Aptos Narrow"/>
        <scheme val="minor"/>
      </rPr>
      <t>- A lightweight team, focusing on fixes, debt, security but not new features or enhancements</t>
    </r>
  </si>
  <si>
    <r>
      <t xml:space="preserve">High - Run/Maintain plus CI
</t>
    </r>
    <r>
      <rPr>
        <sz val="11"/>
        <color theme="1"/>
        <rFont val="Aptos Narrow"/>
        <scheme val="minor"/>
      </rPr>
      <t>- Full team, run/maintain plus minor feature delivery, to enhance based on user/operational priorities.</t>
    </r>
  </si>
  <si>
    <t>API Run / Maintain Team</t>
  </si>
  <si>
    <t>Band</t>
  </si>
  <si>
    <t>FTE</t>
  </si>
  <si>
    <t>Rate</t>
  </si>
  <si>
    <t>Monthly Cost</t>
  </si>
  <si>
    <t>Supplier</t>
  </si>
  <si>
    <t>Core</t>
  </si>
  <si>
    <t>Lead Delivery Manager</t>
  </si>
  <si>
    <t>8c</t>
  </si>
  <si>
    <t>CNI would definitely need 0.5 regardless</t>
  </si>
  <si>
    <t>Delivery</t>
  </si>
  <si>
    <t>Delivery Manager</t>
  </si>
  <si>
    <t>8b</t>
  </si>
  <si>
    <t>Service Delivery Manager *NEW*</t>
  </si>
  <si>
    <t>8a</t>
  </si>
  <si>
    <t>Product</t>
  </si>
  <si>
    <t>Product Manager</t>
  </si>
  <si>
    <t>Senior Business Analyst</t>
  </si>
  <si>
    <t>Tech</t>
  </si>
  <si>
    <t>Lead Software Engineer</t>
  </si>
  <si>
    <t>Solution Architect</t>
  </si>
  <si>
    <t>Senior Developer</t>
  </si>
  <si>
    <t>Developer</t>
  </si>
  <si>
    <t>Platforms Engineer</t>
  </si>
  <si>
    <t>Test Engineer</t>
  </si>
  <si>
    <t>UCD</t>
  </si>
  <si>
    <t>User Researcher</t>
  </si>
  <si>
    <t>Sub-Total Supplier In-hours</t>
  </si>
  <si>
    <t>Tech OOH</t>
  </si>
  <si>
    <t>Platforms Engineer out of hours (OOH)</t>
  </si>
  <si>
    <t>Need to check other platinum APIs and how they staff OOH. Requirement is root cause analysis and quick fixes, with a robust recovery plan</t>
  </si>
  <si>
    <t>Developer out of hours (OOH)</t>
  </si>
  <si>
    <t>helpful to have a Developer on hand, essentially as a type of 3rd line consult support, but they thought that person's time would be seldom used.  This should be 0.25 on the "High" profile, if we can share with other services, but for the purposes of ROM costing we'll assume that we need to pay for them to be available, so are plugging in 1.</t>
  </si>
  <si>
    <t>Sub-Total Supplier Out-of-hours</t>
  </si>
  <si>
    <t>NHSE</t>
  </si>
  <si>
    <t>Technical Architect (8b)</t>
  </si>
  <si>
    <t>Programme Manager (8c)</t>
  </si>
  <si>
    <t>Principal Systems Engineer *NEW*</t>
  </si>
  <si>
    <t>Implementation Manager (8a)</t>
  </si>
  <si>
    <t>Clinical</t>
  </si>
  <si>
    <t>Clinical Author (8a)</t>
  </si>
  <si>
    <t>Clinical Author (8a medic)</t>
  </si>
  <si>
    <t>8a medic</t>
  </si>
  <si>
    <t>-</t>
  </si>
  <si>
    <t>Sub-Total NHSE Resource In-hours</t>
  </si>
  <si>
    <t>NHSE OOO</t>
  </si>
  <si>
    <t>9 clinical authors in the pool, 4.5% of their cost is for OOH.  So OOH is equivalent of 0.405 FTE</t>
  </si>
  <si>
    <t>Q: what type of OOH issue does this cover?</t>
  </si>
  <si>
    <t>Sub-Total NHSE Resource Out-of-hours</t>
  </si>
  <si>
    <t>Total excluding NHSE Resource OOH</t>
  </si>
  <si>
    <t>API -&gt; All NHSE</t>
  </si>
  <si>
    <t>COVERED BY PROG MGR</t>
  </si>
  <si>
    <t>Sub-Total Roles that would currently be supplier roles -  In-hours</t>
  </si>
  <si>
    <t>Sub-Total Roles that would currently be supplier roles Out-of-hours</t>
  </si>
  <si>
    <t>Sub-Total Roles that are currently NHSE roles In-hours</t>
  </si>
  <si>
    <t>API -&gt; Balanced View -  NHSE / Supplier</t>
  </si>
  <si>
    <t>N/A</t>
  </si>
  <si>
    <t>REMOVED LEAD DM, ALWAYS A PROGRAMME MGR</t>
  </si>
  <si>
    <t>Would need to recruit to an NHSE post (or move to supplier)</t>
  </si>
  <si>
    <t>SPEAK TO LEANNE, ASSUME THIS IS COVERED BY SERVICE MGT, SO REDUCED TO 0</t>
  </si>
  <si>
    <t>Vacancy open (double check with nicola) in Future Operating Model</t>
  </si>
  <si>
    <t>Covered by the NHSE role below</t>
  </si>
  <si>
    <t>STEPH TO SPEAK TO EFI, ASSUMED WE CAN STAFF FROM EXISTING, REDUCED TO 0</t>
  </si>
  <si>
    <t>1in3 = 9.5% (Band 8a) - so profiling as 3 x 9.5% = 0.285</t>
  </si>
  <si>
    <t>REDUCED TO 0, COVERED BY EXISTING STAFF</t>
  </si>
  <si>
    <t>STEPH SPEAK TO MO - ASSUME THIS IS COVERED BY EXISTING, SO MOVED TO 0</t>
  </si>
  <si>
    <t>STEPH SPEAK TO DARREN, THIS WOULD NEED TO BE ALLOCATED, BUT REDUCED TO 0 AS THIS WOULD BE STAFFED FROM EXISTING</t>
  </si>
  <si>
    <t>EXCLUDED AS COVERED BY EXISTING</t>
  </si>
  <si>
    <t>API+UI  Run / Maintain Team</t>
  </si>
  <si>
    <t>Principal Business Analyst</t>
  </si>
  <si>
    <t>Lead Service Designer</t>
  </si>
  <si>
    <t>Principal Architect</t>
  </si>
  <si>
    <t>UX Designer</t>
  </si>
  <si>
    <t>Specialist</t>
  </si>
  <si>
    <t>Performance Analyst</t>
  </si>
  <si>
    <t>helpful to have a Developer on hand, essentially as a type of 3rd line consult support, but they thought that person's time would be seldom used.  This should be 0.25 on boths profile, if we can share with other services, but for the purposes of ROM costing we'll assume that we need to pay for them to be available, so are plugging in 1.</t>
  </si>
  <si>
    <t>Principal Engineer (8c)</t>
  </si>
  <si>
    <t>Improving how we connect: Service Management</t>
  </si>
  <si>
    <t>Please find below a summary of the key details, which we’ll discuss and finalise once we receive the NWR.</t>
  </si>
  <si>
    <t>Low (Monthly)</t>
  </si>
  <si>
    <t>High (Monthly)</t>
  </si>
  <si>
    <t>The estimated cost outlined applies to both options we discussed and reflects a Platinum service level. Based on our current understanding, we anticipate an additional annual cost of £130,000–£140,000 on top of your existing recharge.</t>
  </si>
  <si>
    <t>This estimate includes:
 - Service Management
 - ITOC
 - NSD
 - Service Bridge</t>
  </si>
  <si>
    <t>It does not include:
 - Onboarding resource
 - Solutions assurance resource
 - Clinical assurance resource
 - Clinical resource for live incidents</t>
  </si>
  <si>
    <t>Additionally, the interface option presented on slide 14 of your slide pack would need to be considered if a separate service desk is required for end users.</t>
  </si>
  <si>
    <t>Improving how we connect: Hosting cost</t>
  </si>
  <si>
    <t>API -&gt;</t>
  </si>
  <si>
    <t>We assume that transition is complete and we will have 100% uptake through the API, for the purposes of these costings</t>
  </si>
  <si>
    <t>We are assuming that because in 2021-22, NHS login handled 1.1 billion logins, they could be doing 1.5 billion/year now</t>
  </si>
  <si>
    <t>We assume - based on the reference figures at the bottom of this sheet - that we might do 600m per year API calls</t>
  </si>
  <si>
    <t xml:space="preserve">Caveats: we believe that we will end up simpler architecturally than NHS Login, but offsetting this, they are likely to be more optimised at this stage. </t>
  </si>
  <si>
    <t xml:space="preserve">Caveats: we believe that NHS login are likely to be quite optimised in their cloud usage at this stage, given how long they have been live for. </t>
  </si>
  <si>
    <t>Caveats: Based on these assumptions and the caveats above, this figure should be treated as low confidence - and we will refine this as our architecture design is refined</t>
  </si>
  <si>
    <t>Monthly hosting cost for all NHS Login</t>
  </si>
  <si>
    <t>Assumed number of transactions per year for NHS login</t>
  </si>
  <si>
    <t>Assumed number of transactions per year for API</t>
  </si>
  <si>
    <t>Projected monthly hosting cost for our API, assuming a similar cost per transaction as NHS Login</t>
  </si>
  <si>
    <t>We assume - based on the reference figures at the bottom of this sheet - that 2/3rd of all triages will go through our UI, and the other 1/3rd goes via 111 Online (so we need to handle double the volume)</t>
  </si>
  <si>
    <t>Caveat: 111 Online are likely to reduce hosting cost in the future through cloud cost optimisation</t>
  </si>
  <si>
    <t>Caveat: We do expect our architecture to be simpler than 111 Online, so the calculated figure should be treated as an upper limit</t>
  </si>
  <si>
    <t>Caveats: Based on these assumptions and the caveats above, this figure should be treated as low confidence - and would be refined in a UI alpha</t>
  </si>
  <si>
    <t>per month for all 111 Online hosting</t>
  </si>
  <si>
    <t>per month for a Pathways UI (for telephony)</t>
  </si>
  <si>
    <t>per month for a Pathways UI (for telephony) - in £</t>
  </si>
  <si>
    <t>Other reference information</t>
  </si>
  <si>
    <t>Volumes</t>
  </si>
  <si>
    <t>Service</t>
  </si>
  <si>
    <t>Triages</t>
  </si>
  <si>
    <t>Average no of questions per triage</t>
  </si>
  <si>
    <t>Questions per year</t>
  </si>
  <si>
    <t>111 Online</t>
  </si>
  <si>
    <t>111 Telephony</t>
  </si>
  <si>
    <t>Ambulance 999</t>
  </si>
  <si>
    <t>Emergency Department Streaming &amp; Redirection</t>
  </si>
  <si>
    <t>Improving how we connect: Hosting - Bottom up</t>
  </si>
  <si>
    <t>Source material:</t>
  </si>
  <si>
    <t>See Confluence for cost calculation - https://nhsd-confluence.digital.nhs.uk/spaces/NPR/pages/1180211738/Triage+API+Run+cost+estimate+-+pre-Alpha</t>
  </si>
  <si>
    <t>Monthly cost from the cost calculator</t>
  </si>
  <si>
    <t>Contingency multiplier</t>
  </si>
  <si>
    <t>Monthly cost including contingency</t>
  </si>
  <si>
    <t>Key assumptions / caveats</t>
  </si>
  <si>
    <t>Monthly cost</t>
  </si>
  <si>
    <t>Costs are based on the current architecture design. Some elements may need to be extended in future (e.g. for TOM)</t>
  </si>
  <si>
    <t>Costs will be reviewed and refreshed in Beta</t>
  </si>
  <si>
    <t>Description</t>
  </si>
  <si>
    <t>Value</t>
  </si>
  <si>
    <t>Assumed Days per Month</t>
  </si>
  <si>
    <t>Day Rate for Supplier Roles</t>
  </si>
  <si>
    <t>Day Rate for NHSE Roles - 7</t>
  </si>
  <si>
    <t>(just using the 8a one for now)</t>
  </si>
  <si>
    <t>Day Rate for NHSE Roles - 8c</t>
  </si>
  <si>
    <t>Day Rate for NHSE Roles - 8b</t>
  </si>
  <si>
    <t>Day Rate for NHSE Roles - 8a (incl nurse)</t>
  </si>
  <si>
    <t>Day Rate for NHSE Roles - 8a medic</t>
  </si>
  <si>
    <t>Note: This is based on a rough cost of 130k/annum for two OOH staff that was provided to FtRS. This assumed transformed services and use of serverless, its based on level of support we see in FtRS. The figures will need to be revised once we have a better handle on the expected number of issues that might be experienced with a Pathways API</t>
  </si>
  <si>
    <t>Monthly OOH cost for a Supplier Role</t>
  </si>
  <si>
    <t>Exchange rate. USD to GBP, $1 =</t>
  </si>
  <si>
    <t>rough current monthly cost</t>
  </si>
  <si>
    <t>rough current requests per month</t>
  </si>
  <si>
    <t>rough current cost per request</t>
  </si>
  <si>
    <t>total end state requests per year</t>
  </si>
  <si>
    <t>total end stat cost per year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</si>
</sst>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4" formatCode="_-&quot;£&quot;* #,##0.00_-;\-&quot;£&quot;* #,##0.00_-;_-&quot;£&quot;* &quot;-&quot;??_-;_-@_-"/>
    <numFmt numFmtId="164" formatCode="_(&quot;£&quot;* #,##0.00_);_(&quot;£&quot;* \(#,##0.00\);_(&quot;£&quot;* &quot;-&quot;??_);_(@_)"/>
    <numFmt numFmtId="165" formatCode="&quot;£&quot;0.00,,&quot;m&quot;"/>
    <numFmt numFmtId="166" formatCode="_-[$£-809]* #,##0.00_-;\-[$£-809]* #,##0.00_-;_-[$£-809]* &quot;-&quot;??_-;_-@_-"/>
    <numFmt numFmtId="167" formatCode="_([$$-409]* #,##0.00_);_([$$-409]* \(#,##0.00\);_([$$-409]* &quot;-&quot;??_);_(@_)"/>
    <numFmt numFmtId="168" formatCode="_-[$$-409]* #,##0.00_ ;_-[$$-409]* \-#,##0.00\ ;_-[$$-409]* &quot;-&quot;??_ ;_-@_ "/>
    <numFmt numFmtId="169" formatCode="_-[$$-409]* #,##0.000_ ;_-[$$-409]* \-#,##0.000\ ;_-[$$-409]* &quot;-&quot;??_ ;_-@_ "/>
    <numFmt numFmtId="170" formatCode="_-[$$-409]* #,##0.000_ ;_-[$$-409]* \-#,##0.000\ ;_-[$$-409]* &quot;-&quot;???_ ;_-@_ "/>
  </numFmts>
  <fonts count="17">
    <font>
      <sz val="11"/>
      <color theme="1"/>
      <name val="Aptos Narrow"/>
      <family val="2"/>
      <scheme val="minor"/>
    </font>
    <font>
      <sz val="11"/>
      <color theme="1"/>
      <name val="Aptos Narrow"/>
      <family val="2"/>
      <scheme val="minor"/>
    </font>
    <font>
      <b/>
      <sz val="14"/>
      <color theme="0"/>
      <name val="Aptos Narrow"/>
    </font>
    <font>
      <sz val="11"/>
      <color theme="1"/>
      <name val="Aptos Narrow"/>
    </font>
    <font>
      <b/>
      <sz val="11"/>
      <color rgb="FF000000"/>
      <name val="Aptos Narrow"/>
    </font>
    <font>
      <sz val="11"/>
      <color rgb="FF000000"/>
      <name val="Aptos Narrow"/>
    </font>
    <font>
      <b/>
      <sz val="11"/>
      <color theme="1"/>
      <name val="Aptos Narrow"/>
    </font>
    <font>
      <sz val="11"/>
      <color rgb="FF000000"/>
      <name val="Aptos Narrow"/>
      <scheme val="minor"/>
    </font>
    <font>
      <sz val="11"/>
      <color rgb="FF000000"/>
      <name val="Aptos Narrow"/>
      <family val="2"/>
      <scheme val="minor"/>
    </font>
    <font>
      <b/>
      <sz val="11"/>
      <color theme="1"/>
      <name val="Aptos Narrow"/>
      <scheme val="minor"/>
    </font>
    <font>
      <sz val="11"/>
      <color theme="1"/>
      <name val="Aptos Narrow"/>
      <scheme val="minor"/>
    </font>
    <font>
      <b/>
      <sz val="11"/>
      <color rgb="FF000000"/>
      <name val="Aptos Narrow"/>
      <scheme val="minor"/>
    </font>
    <font>
      <sz val="11"/>
      <color rgb="FF000000"/>
      <name val="Arial"/>
      <family val="2"/>
    </font>
    <font>
      <sz val="14"/>
      <color rgb="FF172B4D"/>
      <name val="Helvetica Neue"/>
      <family val="2"/>
    </font>
    <font>
      <b/>
      <sz val="11"/>
      <color rgb="FF172B4D"/>
      <name val="Helvetica Neue"/>
      <family val="2"/>
    </font>
    <font>
      <sz val="11"/>
      <color theme="1"/>
      <name val="Helvetica Neue"/>
      <family val="2"/>
    </font>
    <font>
      <b/>
      <sz val="11"/>
      <color theme="1"/>
      <name val="Helvetica Neue"/>
      <family val="2"/>
    </font>
  </fonts>
  <fills count="30">
    <fill>
      <patternFill patternType="none"/>
    </fill>
    <fill>
      <patternFill patternType="gray125"/>
    </fill>
    <fill>
      <patternFill patternType="solid">
        <fgColor theme="0" tint="-0.249977111117893"/>
        <bgColor indexed="64"/>
      </patternFill>
    </fill>
    <fill>
      <patternFill patternType="solid">
        <fgColor theme="0"/>
        <bgColor indexed="64"/>
      </patternFill>
    </fill>
    <fill>
      <patternFill patternType="solid">
        <fgColor theme="0" tint="-0.14999847407452621"/>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rgb="FFFFF2CC"/>
        <bgColor rgb="FF000000"/>
      </patternFill>
    </fill>
    <fill>
      <patternFill patternType="solid">
        <fgColor theme="7" tint="0.79998168889431442"/>
        <bgColor rgb="FF000000"/>
      </patternFill>
    </fill>
    <fill>
      <patternFill patternType="solid">
        <fgColor theme="8" tint="0.79998168889431442"/>
        <bgColor indexed="64"/>
      </patternFill>
    </fill>
    <fill>
      <patternFill patternType="solid">
        <fgColor theme="8" tint="0.59999389629810485"/>
        <bgColor indexed="64"/>
      </patternFill>
    </fill>
    <fill>
      <patternFill patternType="solid">
        <fgColor theme="9" tint="0.59999389629810485"/>
        <bgColor indexed="64"/>
      </patternFill>
    </fill>
    <fill>
      <patternFill patternType="solid">
        <fgColor theme="5"/>
        <bgColor indexed="64"/>
      </patternFill>
    </fill>
    <fill>
      <patternFill patternType="solid">
        <fgColor theme="0" tint="-4.9989318521683403E-2"/>
        <bgColor indexed="64"/>
      </patternFill>
    </fill>
    <fill>
      <patternFill patternType="solid">
        <fgColor theme="7" tint="0.79998168889431442"/>
        <bgColor indexed="64"/>
      </patternFill>
    </fill>
    <fill>
      <patternFill patternType="solid">
        <fgColor rgb="FFA6C3E8"/>
        <bgColor indexed="64"/>
      </patternFill>
    </fill>
    <fill>
      <patternFill patternType="solid">
        <fgColor theme="8" tint="-0.249977111117893"/>
        <bgColor indexed="64"/>
      </patternFill>
    </fill>
    <fill>
      <patternFill patternType="solid">
        <fgColor theme="0" tint="-4.9989318521683403E-2"/>
        <bgColor rgb="FF000000"/>
      </patternFill>
    </fill>
    <fill>
      <patternFill patternType="solid">
        <fgColor theme="9" tint="0.59999389629810485"/>
        <bgColor rgb="FF000000"/>
      </patternFill>
    </fill>
    <fill>
      <patternFill patternType="solid">
        <fgColor theme="8" tint="0.39997558519241921"/>
        <bgColor indexed="64"/>
      </patternFill>
    </fill>
    <fill>
      <patternFill patternType="solid">
        <fgColor theme="7" tint="0.59999389629810485"/>
        <bgColor indexed="64"/>
      </patternFill>
    </fill>
    <fill>
      <patternFill patternType="solid">
        <fgColor rgb="FFFFF2CC"/>
        <bgColor indexed="64"/>
      </patternFill>
    </fill>
    <fill>
      <patternFill patternType="solid">
        <fgColor theme="9" tint="0.39997558519241921"/>
        <bgColor rgb="FF000000"/>
      </patternFill>
    </fill>
    <fill>
      <patternFill patternType="solid">
        <fgColor theme="6" tint="0.79998168889431442"/>
        <bgColor indexed="64"/>
      </patternFill>
    </fill>
    <fill>
      <patternFill patternType="solid">
        <fgColor rgb="FFB5E6A2"/>
        <bgColor rgb="FF000000"/>
      </patternFill>
    </fill>
    <fill>
      <patternFill patternType="solid">
        <fgColor rgb="FFBDBDAE"/>
        <bgColor rgb="FF000000"/>
      </patternFill>
    </fill>
    <fill>
      <patternFill patternType="solid">
        <fgColor rgb="FFC0E4F5"/>
        <bgColor rgb="FF000000"/>
      </patternFill>
    </fill>
    <fill>
      <patternFill patternType="solid">
        <fgColor rgb="FF94DCF8"/>
        <bgColor rgb="FF000000"/>
      </patternFill>
    </fill>
    <fill>
      <patternFill patternType="solid">
        <fgColor theme="2" tint="-0.249977111117893"/>
        <bgColor indexed="64"/>
      </patternFill>
    </fill>
    <fill>
      <patternFill patternType="solid">
        <fgColor rgb="FFFFFF00"/>
        <bgColor indexed="64"/>
      </patternFill>
    </fill>
  </fills>
  <borders count="10">
    <border>
      <left/>
      <right/>
      <top/>
      <bottom/>
      <diagonal/>
    </border>
    <border>
      <left/>
      <right/>
      <top/>
      <bottom style="medium">
        <color theme="5"/>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style="thin">
        <color indexed="64"/>
      </right>
      <top/>
      <bottom style="thin">
        <color indexed="64"/>
      </bottom>
      <diagonal/>
    </border>
  </borders>
  <cellStyleXfs count="4">
    <xf numFmtId="0" fontId="0" fillId="0" borderId="0"/>
    <xf numFmtId="164" fontId="1" fillId="0" borderId="0" applyFont="0" applyFill="0" applyBorder="0" applyAlignment="0" applyProtection="0"/>
    <xf numFmtId="0" fontId="1" fillId="0" borderId="0"/>
    <xf numFmtId="9" fontId="1" fillId="0" borderId="0" applyFont="0" applyFill="0" applyBorder="0" applyAlignment="0" applyProtection="0"/>
  </cellStyleXfs>
  <cellXfs count="124">
    <xf numFmtId="0" fontId="0" fillId="0" borderId="0" xfId="0"/>
    <xf numFmtId="0" fontId="3" fillId="0" borderId="0" xfId="0" applyFont="1"/>
    <xf numFmtId="0" fontId="3" fillId="0" borderId="0" xfId="0" applyFont="1" applyAlignment="1">
      <alignment wrapText="1"/>
    </xf>
    <xf numFmtId="0" fontId="4" fillId="2" borderId="2" xfId="0" applyFont="1" applyFill="1" applyBorder="1"/>
    <xf numFmtId="0" fontId="5" fillId="4" borderId="2" xfId="0" applyFont="1" applyFill="1" applyBorder="1"/>
    <xf numFmtId="0" fontId="6" fillId="4" borderId="2" xfId="0" applyFont="1" applyFill="1" applyBorder="1"/>
    <xf numFmtId="0" fontId="3" fillId="5" borderId="2" xfId="0" applyFont="1" applyFill="1" applyBorder="1"/>
    <xf numFmtId="0" fontId="3" fillId="7" borderId="2" xfId="0" applyFont="1" applyFill="1" applyBorder="1"/>
    <xf numFmtId="0" fontId="3" fillId="8" borderId="2" xfId="0" applyFont="1" applyFill="1" applyBorder="1"/>
    <xf numFmtId="0" fontId="4" fillId="3" borderId="2" xfId="0" applyFont="1" applyFill="1" applyBorder="1" applyAlignment="1">
      <alignment wrapText="1"/>
    </xf>
    <xf numFmtId="164" fontId="3" fillId="7" borderId="2" xfId="1" applyFont="1" applyFill="1" applyBorder="1"/>
    <xf numFmtId="0" fontId="3" fillId="0" borderId="2" xfId="0" applyFont="1" applyBorder="1"/>
    <xf numFmtId="0" fontId="4" fillId="4" borderId="2" xfId="0" applyFont="1" applyFill="1" applyBorder="1"/>
    <xf numFmtId="0" fontId="4" fillId="4" borderId="2" xfId="0" applyFont="1" applyFill="1" applyBorder="1" applyAlignment="1">
      <alignment wrapText="1"/>
    </xf>
    <xf numFmtId="0" fontId="2" fillId="12" borderId="1" xfId="0" applyFont="1" applyFill="1" applyBorder="1" applyAlignment="1">
      <alignment horizontal="center" vertical="center" wrapText="1"/>
    </xf>
    <xf numFmtId="0" fontId="3" fillId="6" borderId="2" xfId="0" applyFont="1" applyFill="1" applyBorder="1" applyAlignment="1">
      <alignment horizontal="center"/>
    </xf>
    <xf numFmtId="0" fontId="3" fillId="7" borderId="2" xfId="0" applyFont="1" applyFill="1" applyBorder="1" applyAlignment="1">
      <alignment horizontal="center"/>
    </xf>
    <xf numFmtId="0" fontId="3" fillId="13" borderId="2" xfId="0" applyFont="1" applyFill="1" applyBorder="1" applyAlignment="1">
      <alignment horizontal="center"/>
    </xf>
    <xf numFmtId="0" fontId="3" fillId="14" borderId="2" xfId="0" applyFont="1" applyFill="1" applyBorder="1" applyAlignment="1">
      <alignment horizontal="center"/>
    </xf>
    <xf numFmtId="0" fontId="3" fillId="5" borderId="2" xfId="0" applyFont="1" applyFill="1" applyBorder="1" applyAlignment="1">
      <alignment horizontal="center"/>
    </xf>
    <xf numFmtId="0" fontId="3" fillId="9" borderId="2" xfId="0" applyFont="1" applyFill="1" applyBorder="1" applyAlignment="1">
      <alignment horizontal="center"/>
    </xf>
    <xf numFmtId="0" fontId="3" fillId="15" borderId="2" xfId="0" applyFont="1" applyFill="1" applyBorder="1" applyAlignment="1">
      <alignment horizontal="center"/>
    </xf>
    <xf numFmtId="165" fontId="4" fillId="2" borderId="2" xfId="0" applyNumberFormat="1" applyFont="1" applyFill="1" applyBorder="1"/>
    <xf numFmtId="0" fontId="6" fillId="0" borderId="0" xfId="0" applyFont="1"/>
    <xf numFmtId="0" fontId="2" fillId="16" borderId="1" xfId="0" applyFont="1" applyFill="1" applyBorder="1" applyAlignment="1">
      <alignment vertical="center"/>
    </xf>
    <xf numFmtId="0" fontId="2" fillId="16" borderId="1" xfId="0" applyFont="1" applyFill="1" applyBorder="1" applyAlignment="1">
      <alignment vertical="center" wrapText="1"/>
    </xf>
    <xf numFmtId="0" fontId="3" fillId="17" borderId="2" xfId="0" applyFont="1" applyFill="1" applyBorder="1"/>
    <xf numFmtId="164" fontId="0" fillId="5" borderId="2" xfId="1" applyFont="1" applyFill="1" applyBorder="1"/>
    <xf numFmtId="164" fontId="0" fillId="11" borderId="2" xfId="0" applyNumberFormat="1" applyFill="1" applyBorder="1"/>
    <xf numFmtId="164" fontId="0" fillId="11" borderId="2" xfId="1" applyFont="1" applyFill="1" applyBorder="1"/>
    <xf numFmtId="164" fontId="8" fillId="18" borderId="2" xfId="0" applyNumberFormat="1" applyFont="1" applyFill="1" applyBorder="1"/>
    <xf numFmtId="0" fontId="4" fillId="9" borderId="2" xfId="0" applyFont="1" applyFill="1" applyBorder="1"/>
    <xf numFmtId="164" fontId="5" fillId="5" borderId="2" xfId="1" applyFont="1" applyFill="1" applyBorder="1"/>
    <xf numFmtId="0" fontId="4" fillId="9" borderId="2" xfId="0" applyFont="1" applyFill="1" applyBorder="1" applyAlignment="1">
      <alignment horizontal="center"/>
    </xf>
    <xf numFmtId="0" fontId="4" fillId="10" borderId="2" xfId="0" applyFont="1" applyFill="1" applyBorder="1" applyAlignment="1">
      <alignment horizontal="center"/>
    </xf>
    <xf numFmtId="0" fontId="4" fillId="10" borderId="2" xfId="0" applyFont="1" applyFill="1" applyBorder="1"/>
    <xf numFmtId="0" fontId="7" fillId="7" borderId="2" xfId="0" applyFont="1" applyFill="1" applyBorder="1"/>
    <xf numFmtId="0" fontId="3" fillId="20" borderId="2" xfId="0" applyFont="1" applyFill="1" applyBorder="1" applyAlignment="1">
      <alignment horizontal="center"/>
    </xf>
    <xf numFmtId="0" fontId="0" fillId="0" borderId="0" xfId="0" applyAlignment="1">
      <alignment wrapText="1"/>
    </xf>
    <xf numFmtId="0" fontId="3" fillId="21" borderId="2" xfId="0" applyFont="1" applyFill="1" applyBorder="1"/>
    <xf numFmtId="0" fontId="3" fillId="13" borderId="2" xfId="0" applyFont="1" applyFill="1" applyBorder="1"/>
    <xf numFmtId="164" fontId="5" fillId="3" borderId="2" xfId="0" applyNumberFormat="1" applyFont="1" applyFill="1" applyBorder="1" applyAlignment="1">
      <alignment horizontal="left" wrapText="1" indent="1"/>
    </xf>
    <xf numFmtId="164" fontId="8" fillId="22" borderId="2" xfId="0" applyNumberFormat="1" applyFont="1" applyFill="1" applyBorder="1"/>
    <xf numFmtId="0" fontId="3" fillId="23" borderId="2" xfId="0" applyFont="1" applyFill="1" applyBorder="1" applyAlignment="1">
      <alignment horizontal="center"/>
    </xf>
    <xf numFmtId="164" fontId="11" fillId="24" borderId="2" xfId="0" applyNumberFormat="1" applyFont="1" applyFill="1" applyBorder="1"/>
    <xf numFmtId="166" fontId="4" fillId="5" borderId="2" xfId="0" applyNumberFormat="1" applyFont="1" applyFill="1" applyBorder="1"/>
    <xf numFmtId="164" fontId="4" fillId="5" borderId="2" xfId="1" applyFont="1" applyFill="1" applyBorder="1"/>
    <xf numFmtId="0" fontId="12" fillId="0" borderId="0" xfId="0" applyFont="1" applyAlignment="1">
      <alignment wrapText="1"/>
    </xf>
    <xf numFmtId="0" fontId="12" fillId="0" borderId="0" xfId="0" applyFont="1" applyAlignment="1">
      <alignment horizontal="left" wrapText="1"/>
    </xf>
    <xf numFmtId="0" fontId="12" fillId="0" borderId="6" xfId="0" applyFont="1" applyBorder="1" applyAlignment="1">
      <alignment wrapText="1"/>
    </xf>
    <xf numFmtId="0" fontId="12" fillId="0" borderId="7" xfId="0" applyFont="1" applyBorder="1" applyAlignment="1">
      <alignment wrapText="1"/>
    </xf>
    <xf numFmtId="0" fontId="12" fillId="0" borderId="7" xfId="0" applyFont="1" applyBorder="1" applyAlignment="1">
      <alignment horizontal="left" wrapText="1"/>
    </xf>
    <xf numFmtId="0" fontId="12" fillId="0" borderId="8" xfId="0" applyFont="1" applyBorder="1" applyAlignment="1">
      <alignment wrapText="1"/>
    </xf>
    <xf numFmtId="0" fontId="0" fillId="13" borderId="0" xfId="0" applyFill="1"/>
    <xf numFmtId="0" fontId="12" fillId="13" borderId="0" xfId="0" applyFont="1" applyFill="1" applyAlignment="1">
      <alignment horizontal="left" wrapText="1"/>
    </xf>
    <xf numFmtId="0" fontId="0" fillId="13" borderId="0" xfId="0" applyFill="1" applyAlignment="1">
      <alignment wrapText="1"/>
    </xf>
    <xf numFmtId="0" fontId="14" fillId="0" borderId="0" xfId="0" applyFont="1"/>
    <xf numFmtId="0" fontId="15" fillId="0" borderId="0" xfId="0" applyFont="1"/>
    <xf numFmtId="0" fontId="13" fillId="0" borderId="0" xfId="0" applyFont="1"/>
    <xf numFmtId="0" fontId="14" fillId="0" borderId="0" xfId="0" applyFont="1" applyAlignment="1">
      <alignment wrapText="1"/>
    </xf>
    <xf numFmtId="0" fontId="15" fillId="0" borderId="0" xfId="0" applyFont="1" applyAlignment="1">
      <alignment wrapText="1"/>
    </xf>
    <xf numFmtId="3" fontId="15" fillId="0" borderId="0" xfId="0" applyNumberFormat="1" applyFont="1" applyAlignment="1">
      <alignment wrapText="1"/>
    </xf>
    <xf numFmtId="4" fontId="0" fillId="0" borderId="0" xfId="0" applyNumberFormat="1"/>
    <xf numFmtId="9" fontId="0" fillId="0" borderId="0" xfId="3" applyFont="1"/>
    <xf numFmtId="167" fontId="3" fillId="7" borderId="2" xfId="1" applyNumberFormat="1" applyFont="1" applyFill="1" applyBorder="1"/>
    <xf numFmtId="3" fontId="3" fillId="7" borderId="2" xfId="1" applyNumberFormat="1" applyFont="1" applyFill="1" applyBorder="1"/>
    <xf numFmtId="167" fontId="0" fillId="5" borderId="2" xfId="0" applyNumberFormat="1" applyFill="1" applyBorder="1"/>
    <xf numFmtId="166" fontId="0" fillId="5" borderId="2" xfId="0" applyNumberFormat="1" applyFill="1" applyBorder="1"/>
    <xf numFmtId="166" fontId="9" fillId="5" borderId="2" xfId="0" applyNumberFormat="1" applyFont="1" applyFill="1" applyBorder="1"/>
    <xf numFmtId="0" fontId="0" fillId="2" borderId="0" xfId="0" applyFill="1"/>
    <xf numFmtId="0" fontId="14" fillId="5" borderId="0" xfId="0" applyFont="1" applyFill="1" applyAlignment="1">
      <alignment wrapText="1"/>
    </xf>
    <xf numFmtId="0" fontId="15" fillId="11" borderId="0" xfId="0" applyFont="1" applyFill="1" applyAlignment="1">
      <alignment wrapText="1"/>
    </xf>
    <xf numFmtId="0" fontId="16" fillId="4" borderId="0" xfId="0" applyFont="1" applyFill="1" applyAlignment="1">
      <alignment wrapText="1"/>
    </xf>
    <xf numFmtId="0" fontId="15" fillId="4" borderId="0" xfId="0" applyFont="1" applyFill="1" applyAlignment="1">
      <alignment wrapText="1"/>
    </xf>
    <xf numFmtId="4" fontId="9" fillId="4" borderId="0" xfId="0" applyNumberFormat="1" applyFont="1" applyFill="1"/>
    <xf numFmtId="3" fontId="14" fillId="4" borderId="0" xfId="0" applyNumberFormat="1" applyFont="1" applyFill="1" applyAlignment="1">
      <alignment wrapText="1"/>
    </xf>
    <xf numFmtId="0" fontId="3" fillId="25" borderId="2" xfId="0" applyFont="1" applyFill="1" applyBorder="1"/>
    <xf numFmtId="0" fontId="6" fillId="7" borderId="2" xfId="0" applyFont="1" applyFill="1" applyBorder="1"/>
    <xf numFmtId="164" fontId="5" fillId="4" borderId="2" xfId="1" applyFont="1" applyFill="1" applyBorder="1"/>
    <xf numFmtId="0" fontId="4" fillId="20" borderId="2" xfId="0" applyFont="1" applyFill="1" applyBorder="1" applyAlignment="1">
      <alignment horizontal="center"/>
    </xf>
    <xf numFmtId="0" fontId="11" fillId="26" borderId="2" xfId="0" applyFont="1" applyFill="1" applyBorder="1" applyAlignment="1">
      <alignment horizontal="center" vertical="center" wrapText="1"/>
    </xf>
    <xf numFmtId="0" fontId="11" fillId="27" borderId="9" xfId="0" applyFont="1" applyFill="1" applyBorder="1" applyAlignment="1">
      <alignment horizontal="center"/>
    </xf>
    <xf numFmtId="0" fontId="3" fillId="17" borderId="2" xfId="0" applyFont="1" applyFill="1" applyBorder="1" applyAlignment="1">
      <alignment horizontal="center"/>
    </xf>
    <xf numFmtId="0" fontId="5" fillId="4" borderId="2" xfId="0" applyFont="1" applyFill="1" applyBorder="1" applyAlignment="1">
      <alignment horizontal="center"/>
    </xf>
    <xf numFmtId="0" fontId="3" fillId="8" borderId="2" xfId="0" applyFont="1" applyFill="1" applyBorder="1" applyAlignment="1">
      <alignment horizontal="center"/>
    </xf>
    <xf numFmtId="0" fontId="3" fillId="11" borderId="2" xfId="0" applyFont="1" applyFill="1" applyBorder="1" applyAlignment="1">
      <alignment horizontal="center"/>
    </xf>
    <xf numFmtId="0" fontId="4" fillId="4" borderId="2" xfId="0" applyFont="1" applyFill="1" applyBorder="1" applyAlignment="1">
      <alignment horizontal="center"/>
    </xf>
    <xf numFmtId="0" fontId="3" fillId="28" borderId="2" xfId="0" applyFont="1" applyFill="1" applyBorder="1" applyAlignment="1">
      <alignment horizontal="center"/>
    </xf>
    <xf numFmtId="0" fontId="0" fillId="11" borderId="0" xfId="0" applyFill="1"/>
    <xf numFmtId="0" fontId="0" fillId="29" borderId="0" xfId="0" applyFill="1" applyAlignment="1">
      <alignment wrapText="1"/>
    </xf>
    <xf numFmtId="168" fontId="0" fillId="0" borderId="0" xfId="0" applyNumberFormat="1"/>
    <xf numFmtId="169" fontId="0" fillId="0" borderId="0" xfId="0" applyNumberFormat="1"/>
    <xf numFmtId="170" fontId="0" fillId="0" borderId="0" xfId="0" applyNumberFormat="1"/>
    <xf numFmtId="44" fontId="3" fillId="0" borderId="0" xfId="0" applyNumberFormat="1" applyFont="1"/>
    <xf numFmtId="0" fontId="6" fillId="20" borderId="3" xfId="0" applyFont="1" applyFill="1" applyBorder="1" applyAlignment="1">
      <alignment horizontal="center"/>
    </xf>
    <xf numFmtId="0" fontId="6" fillId="20" borderId="4" xfId="0" applyFont="1" applyFill="1" applyBorder="1" applyAlignment="1">
      <alignment horizontal="center"/>
    </xf>
    <xf numFmtId="0" fontId="6" fillId="20" borderId="5" xfId="0" applyFont="1" applyFill="1" applyBorder="1" applyAlignment="1">
      <alignment horizontal="center"/>
    </xf>
    <xf numFmtId="0" fontId="3" fillId="4" borderId="2" xfId="0" applyFont="1" applyFill="1" applyBorder="1" applyAlignment="1">
      <alignment horizontal="center" wrapText="1"/>
    </xf>
    <xf numFmtId="164" fontId="4" fillId="5" borderId="3" xfId="1" applyFont="1" applyFill="1" applyBorder="1" applyAlignment="1"/>
    <xf numFmtId="164" fontId="4" fillId="5" borderId="5" xfId="1" applyFont="1" applyFill="1" applyBorder="1" applyAlignment="1"/>
    <xf numFmtId="0" fontId="6" fillId="9" borderId="3" xfId="0" applyFont="1" applyFill="1" applyBorder="1" applyAlignment="1">
      <alignment horizontal="center"/>
    </xf>
    <xf numFmtId="0" fontId="6" fillId="9" borderId="4" xfId="0" applyFont="1" applyFill="1" applyBorder="1" applyAlignment="1">
      <alignment horizontal="center"/>
    </xf>
    <xf numFmtId="0" fontId="6" fillId="9" borderId="5" xfId="0" applyFont="1" applyFill="1" applyBorder="1" applyAlignment="1">
      <alignment horizontal="center"/>
    </xf>
    <xf numFmtId="0" fontId="6" fillId="6" borderId="3" xfId="0" applyFont="1" applyFill="1" applyBorder="1" applyAlignment="1">
      <alignment horizontal="center"/>
    </xf>
    <xf numFmtId="0" fontId="6" fillId="6" borderId="4" xfId="0" applyFont="1" applyFill="1" applyBorder="1" applyAlignment="1">
      <alignment horizontal="center"/>
    </xf>
    <xf numFmtId="0" fontId="6" fillId="6" borderId="5" xfId="0" applyFont="1" applyFill="1" applyBorder="1" applyAlignment="1">
      <alignment horizontal="center"/>
    </xf>
    <xf numFmtId="0" fontId="6" fillId="14" borderId="3" xfId="0" applyFont="1" applyFill="1" applyBorder="1" applyAlignment="1">
      <alignment horizontal="center"/>
    </xf>
    <xf numFmtId="0" fontId="6" fillId="14" borderId="4" xfId="0" applyFont="1" applyFill="1" applyBorder="1" applyAlignment="1">
      <alignment horizontal="center"/>
    </xf>
    <xf numFmtId="0" fontId="6" fillId="14" borderId="5" xfId="0" applyFont="1" applyFill="1" applyBorder="1" applyAlignment="1">
      <alignment horizontal="center"/>
    </xf>
    <xf numFmtId="166" fontId="4" fillId="5" borderId="3" xfId="0" applyNumberFormat="1" applyFont="1" applyFill="1" applyBorder="1" applyAlignment="1">
      <alignment horizontal="center"/>
    </xf>
    <xf numFmtId="166" fontId="4" fillId="5" borderId="5" xfId="0" applyNumberFormat="1" applyFont="1" applyFill="1" applyBorder="1" applyAlignment="1">
      <alignment horizontal="center"/>
    </xf>
    <xf numFmtId="0" fontId="5" fillId="3" borderId="2" xfId="0" applyFont="1" applyFill="1" applyBorder="1" applyAlignment="1">
      <alignment horizontal="left" wrapText="1"/>
    </xf>
    <xf numFmtId="0" fontId="4" fillId="2" borderId="2" xfId="0" applyFont="1" applyFill="1" applyBorder="1" applyAlignment="1">
      <alignment horizontal="left"/>
    </xf>
    <xf numFmtId="0" fontId="5" fillId="0" borderId="2" xfId="0" applyFont="1" applyBorder="1" applyAlignment="1">
      <alignment horizontal="left" wrapText="1"/>
    </xf>
    <xf numFmtId="0" fontId="5" fillId="0" borderId="3" xfId="0" applyFont="1" applyBorder="1" applyAlignment="1">
      <alignment horizontal="left" wrapText="1"/>
    </xf>
    <xf numFmtId="0" fontId="5" fillId="0" borderId="4" xfId="0" applyFont="1" applyBorder="1" applyAlignment="1">
      <alignment horizontal="left" wrapText="1"/>
    </xf>
    <xf numFmtId="0" fontId="5" fillId="0" borderId="5" xfId="0" applyFont="1" applyBorder="1" applyAlignment="1">
      <alignment horizontal="left" wrapText="1"/>
    </xf>
    <xf numFmtId="0" fontId="9" fillId="10" borderId="2" xfId="0" applyFont="1" applyFill="1" applyBorder="1" applyAlignment="1">
      <alignment horizontal="center" wrapText="1"/>
    </xf>
    <xf numFmtId="0" fontId="9" fillId="10" borderId="2" xfId="0" applyFont="1" applyFill="1" applyBorder="1" applyAlignment="1">
      <alignment horizontal="center"/>
    </xf>
    <xf numFmtId="0" fontId="9" fillId="19" borderId="2" xfId="0" applyFont="1" applyFill="1" applyBorder="1" applyAlignment="1">
      <alignment horizontal="center" wrapText="1"/>
    </xf>
    <xf numFmtId="0" fontId="9" fillId="19" borderId="2" xfId="0" applyFont="1" applyFill="1" applyBorder="1" applyAlignment="1">
      <alignment horizontal="center"/>
    </xf>
    <xf numFmtId="0" fontId="5" fillId="3" borderId="3" xfId="0" applyFont="1" applyFill="1" applyBorder="1" applyAlignment="1">
      <alignment horizontal="left" wrapText="1"/>
    </xf>
    <xf numFmtId="0" fontId="5" fillId="3" borderId="4" xfId="0" applyFont="1" applyFill="1" applyBorder="1" applyAlignment="1">
      <alignment horizontal="left" wrapText="1"/>
    </xf>
    <xf numFmtId="0" fontId="5" fillId="3" borderId="5" xfId="0" applyFont="1" applyFill="1" applyBorder="1" applyAlignment="1">
      <alignment horizontal="left" wrapText="1"/>
    </xf>
  </cellXfs>
  <cellStyles count="4">
    <cellStyle name="Currency" xfId="1" builtinId="4"/>
    <cellStyle name="Normal" xfId="0" builtinId="0"/>
    <cellStyle name="Normal 2" xfId="2" xr:uid="{0343BF2F-0E45-DE4B-9892-6DBF8B846FC5}"/>
    <cellStyle name="Per cent" xfId="3" builtinId="5"/>
  </cellStyles>
  <dxfs count="0"/>
  <tableStyles count="0" defaultTableStyle="TableStyleMedium2" defaultPivotStyle="PivotStyleMedium9"/>
  <colors>
    <mruColors>
      <color rgb="FFBDBDAE"/>
      <color rgb="FFFFF2CC"/>
      <color rgb="FFE8FFE2"/>
      <color rgb="FFC3E7BB"/>
      <color rgb="FFA6C3E8"/>
      <color rgb="FF33A4DA"/>
      <color rgb="FFABDC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5</xdr:col>
      <xdr:colOff>1</xdr:colOff>
      <xdr:row>33</xdr:row>
      <xdr:rowOff>152400</xdr:rowOff>
    </xdr:from>
    <xdr:to>
      <xdr:col>8</xdr:col>
      <xdr:colOff>162561</xdr:colOff>
      <xdr:row>44</xdr:row>
      <xdr:rowOff>136914</xdr:rowOff>
    </xdr:to>
    <xdr:pic>
      <xdr:nvPicPr>
        <xdr:cNvPr id="2" name="Picture 1">
          <a:extLst>
            <a:ext uri="{FF2B5EF4-FFF2-40B4-BE49-F238E27FC236}">
              <a16:creationId xmlns:a16="http://schemas.microsoft.com/office/drawing/2014/main" id="{267B1E8F-AA4F-10D2-F559-E4ED231E248F}"/>
            </a:ext>
          </a:extLst>
        </xdr:cNvPr>
        <xdr:cNvPicPr>
          <a:picLocks noChangeAspect="1"/>
        </xdr:cNvPicPr>
      </xdr:nvPicPr>
      <xdr:blipFill>
        <a:blip xmlns:r="http://schemas.openxmlformats.org/officeDocument/2006/relationships" r:embed="rId1"/>
        <a:stretch>
          <a:fillRect/>
        </a:stretch>
      </xdr:blipFill>
      <xdr:spPr>
        <a:xfrm>
          <a:off x="4191001" y="9296400"/>
          <a:ext cx="3378200" cy="2219714"/>
        </a:xfrm>
        <a:prstGeom prst="rect">
          <a:avLst/>
        </a:prstGeom>
      </xdr:spPr>
    </xdr:pic>
    <xdr:clientData/>
  </xdr:twoCellAnchor>
  <xdr:twoCellAnchor editAs="oneCell">
    <xdr:from>
      <xdr:col>0</xdr:col>
      <xdr:colOff>685437</xdr:colOff>
      <xdr:row>3</xdr:row>
      <xdr:rowOff>30480</xdr:rowOff>
    </xdr:from>
    <xdr:to>
      <xdr:col>4</xdr:col>
      <xdr:colOff>219801</xdr:colOff>
      <xdr:row>13</xdr:row>
      <xdr:rowOff>121920</xdr:rowOff>
    </xdr:to>
    <xdr:pic>
      <xdr:nvPicPr>
        <xdr:cNvPr id="3" name="Picture 2">
          <a:extLst>
            <a:ext uri="{FF2B5EF4-FFF2-40B4-BE49-F238E27FC236}">
              <a16:creationId xmlns:a16="http://schemas.microsoft.com/office/drawing/2014/main" id="{DCDF2B3B-7F84-7217-FCFE-D0546D4312CC}"/>
            </a:ext>
          </a:extLst>
        </xdr:cNvPr>
        <xdr:cNvPicPr>
          <a:picLocks noChangeAspect="1"/>
        </xdr:cNvPicPr>
      </xdr:nvPicPr>
      <xdr:blipFill>
        <a:blip xmlns:r="http://schemas.openxmlformats.org/officeDocument/2006/relationships" r:embed="rId2"/>
        <a:stretch>
          <a:fillRect/>
        </a:stretch>
      </xdr:blipFill>
      <xdr:spPr>
        <a:xfrm>
          <a:off x="685437" y="751840"/>
          <a:ext cx="3203018" cy="2021840"/>
        </a:xfrm>
        <a:prstGeom prst="rect">
          <a:avLst/>
        </a:prstGeom>
      </xdr:spPr>
    </xdr:pic>
    <xdr:clientData/>
  </xdr:twoCellAnchor>
  <xdr:twoCellAnchor editAs="oneCell">
    <xdr:from>
      <xdr:col>0</xdr:col>
      <xdr:colOff>720608</xdr:colOff>
      <xdr:row>17</xdr:row>
      <xdr:rowOff>147320</xdr:rowOff>
    </xdr:from>
    <xdr:to>
      <xdr:col>4</xdr:col>
      <xdr:colOff>214721</xdr:colOff>
      <xdr:row>28</xdr:row>
      <xdr:rowOff>30480</xdr:rowOff>
    </xdr:to>
    <xdr:pic>
      <xdr:nvPicPr>
        <xdr:cNvPr id="4" name="Picture 3">
          <a:extLst>
            <a:ext uri="{FF2B5EF4-FFF2-40B4-BE49-F238E27FC236}">
              <a16:creationId xmlns:a16="http://schemas.microsoft.com/office/drawing/2014/main" id="{EA47950C-1516-7B71-4603-834CE9F26405}"/>
            </a:ext>
          </a:extLst>
        </xdr:cNvPr>
        <xdr:cNvPicPr>
          <a:picLocks noChangeAspect="1"/>
        </xdr:cNvPicPr>
      </xdr:nvPicPr>
      <xdr:blipFill>
        <a:blip xmlns:r="http://schemas.openxmlformats.org/officeDocument/2006/relationships" r:embed="rId3"/>
        <a:stretch>
          <a:fillRect/>
        </a:stretch>
      </xdr:blipFill>
      <xdr:spPr>
        <a:xfrm>
          <a:off x="720608" y="3571240"/>
          <a:ext cx="3162767" cy="2006600"/>
        </a:xfrm>
        <a:prstGeom prst="rect">
          <a:avLst/>
        </a:prstGeom>
      </xdr:spPr>
    </xdr:pic>
    <xdr:clientData/>
  </xdr:twoCellAnchor>
  <xdr:twoCellAnchor editAs="oneCell">
    <xdr:from>
      <xdr:col>8</xdr:col>
      <xdr:colOff>965201</xdr:colOff>
      <xdr:row>33</xdr:row>
      <xdr:rowOff>127000</xdr:rowOff>
    </xdr:from>
    <xdr:to>
      <xdr:col>13</xdr:col>
      <xdr:colOff>3176</xdr:colOff>
      <xdr:row>44</xdr:row>
      <xdr:rowOff>128203</xdr:rowOff>
    </xdr:to>
    <xdr:pic>
      <xdr:nvPicPr>
        <xdr:cNvPr id="5" name="Picture 4">
          <a:extLst>
            <a:ext uri="{FF2B5EF4-FFF2-40B4-BE49-F238E27FC236}">
              <a16:creationId xmlns:a16="http://schemas.microsoft.com/office/drawing/2014/main" id="{DE30817B-82EA-0882-ACB5-E3A0B1095DA0}"/>
            </a:ext>
          </a:extLst>
        </xdr:cNvPr>
        <xdr:cNvPicPr>
          <a:picLocks noChangeAspect="1"/>
        </xdr:cNvPicPr>
      </xdr:nvPicPr>
      <xdr:blipFill>
        <a:blip xmlns:r="http://schemas.openxmlformats.org/officeDocument/2006/relationships" r:embed="rId4"/>
        <a:stretch>
          <a:fillRect/>
        </a:stretch>
      </xdr:blipFill>
      <xdr:spPr>
        <a:xfrm>
          <a:off x="7670801" y="9271000"/>
          <a:ext cx="3403600" cy="2236403"/>
        </a:xfrm>
        <a:prstGeom prst="rect">
          <a:avLst/>
        </a:prstGeom>
      </xdr:spPr>
    </xdr:pic>
    <xdr:clientData/>
  </xdr:twoCellAnchor>
  <xdr:twoCellAnchor editAs="oneCell">
    <xdr:from>
      <xdr:col>0</xdr:col>
      <xdr:colOff>762001</xdr:colOff>
      <xdr:row>33</xdr:row>
      <xdr:rowOff>177800</xdr:rowOff>
    </xdr:from>
    <xdr:to>
      <xdr:col>4</xdr:col>
      <xdr:colOff>359787</xdr:colOff>
      <xdr:row>44</xdr:row>
      <xdr:rowOff>128934</xdr:rowOff>
    </xdr:to>
    <xdr:pic>
      <xdr:nvPicPr>
        <xdr:cNvPr id="6" name="Picture 5">
          <a:extLst>
            <a:ext uri="{FF2B5EF4-FFF2-40B4-BE49-F238E27FC236}">
              <a16:creationId xmlns:a16="http://schemas.microsoft.com/office/drawing/2014/main" id="{07DCA65A-9D6B-B8B9-8F5E-E20D9F1DC71E}"/>
            </a:ext>
          </a:extLst>
        </xdr:cNvPr>
        <xdr:cNvPicPr>
          <a:picLocks noChangeAspect="1"/>
        </xdr:cNvPicPr>
      </xdr:nvPicPr>
      <xdr:blipFill>
        <a:blip xmlns:r="http://schemas.openxmlformats.org/officeDocument/2006/relationships" r:embed="rId5"/>
        <a:stretch>
          <a:fillRect/>
        </a:stretch>
      </xdr:blipFill>
      <xdr:spPr>
        <a:xfrm>
          <a:off x="762001" y="9321800"/>
          <a:ext cx="3327400" cy="2186334"/>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34"/>
  <sheetViews>
    <sheetView zoomScale="125" workbookViewId="0">
      <selection activeCell="S11" sqref="S11"/>
    </sheetView>
  </sheetViews>
  <sheetFormatPr defaultColWidth="8.85546875" defaultRowHeight="15"/>
  <cols>
    <col min="1" max="1" width="9.85546875" style="1" customWidth="1"/>
    <col min="2" max="2" width="4.28515625" style="1" customWidth="1"/>
    <col min="3" max="3" width="38.28515625" style="1" customWidth="1"/>
    <col min="4" max="4" width="15.85546875" style="1" bestFit="1" customWidth="1"/>
    <col min="5" max="5" width="23.140625" style="1" customWidth="1"/>
    <col min="6" max="6" width="8.140625" style="1" customWidth="1"/>
    <col min="7" max="7" width="56.140625" style="1" customWidth="1"/>
    <col min="8" max="9" width="12" style="1" customWidth="1"/>
    <col min="10" max="10" width="8.140625" style="1" customWidth="1"/>
    <col min="11" max="11" width="53.140625" style="1" customWidth="1"/>
    <col min="12" max="13" width="18.28515625" style="1" customWidth="1"/>
    <col min="14" max="14" width="8.140625" style="1" customWidth="1"/>
    <col min="15" max="15" width="51" style="1" customWidth="1"/>
    <col min="16" max="16" width="15.85546875" style="1" customWidth="1"/>
    <col min="17" max="17" width="17.7109375" style="1" customWidth="1"/>
    <col min="18" max="18" width="4.85546875" style="1" customWidth="1"/>
    <col min="19" max="19" width="14.7109375" bestFit="1" customWidth="1"/>
    <col min="20" max="20" width="13" style="1" bestFit="1" customWidth="1"/>
    <col min="21" max="21" width="12.85546875" style="1" bestFit="1" customWidth="1"/>
    <col min="22" max="22" width="13.42578125" style="1" bestFit="1" customWidth="1"/>
    <col min="23" max="16384" width="8.85546875" style="1"/>
  </cols>
  <sheetData>
    <row r="1" spans="1:24" s="24" customFormat="1" ht="21" thickBot="1">
      <c r="C1" s="24" t="s">
        <v>0</v>
      </c>
      <c r="F1" s="14" t="s">
        <v>1</v>
      </c>
    </row>
    <row r="4" spans="1:24">
      <c r="A4" s="23" t="s">
        <v>2</v>
      </c>
      <c r="C4" s="100" t="s">
        <v>3</v>
      </c>
      <c r="D4" s="101"/>
      <c r="E4" s="102"/>
      <c r="G4" s="103" t="s">
        <v>4</v>
      </c>
      <c r="H4" s="104"/>
      <c r="I4" s="105"/>
      <c r="K4" s="106" t="s">
        <v>5</v>
      </c>
      <c r="L4" s="107"/>
      <c r="M4" s="108"/>
      <c r="O4" s="94" t="s">
        <v>6</v>
      </c>
      <c r="P4" s="95"/>
      <c r="Q4" s="96"/>
      <c r="S4" s="5" t="s">
        <v>7</v>
      </c>
      <c r="X4" s="2"/>
    </row>
    <row r="5" spans="1:24">
      <c r="C5" s="97"/>
      <c r="D5" s="97"/>
      <c r="E5" s="97"/>
      <c r="F5" s="2"/>
      <c r="G5" s="97"/>
      <c r="H5" s="97"/>
      <c r="I5" s="97"/>
      <c r="J5" s="2"/>
      <c r="K5" s="97"/>
      <c r="L5" s="97"/>
      <c r="M5" s="97"/>
      <c r="N5" s="2"/>
      <c r="O5" s="97"/>
      <c r="P5" s="97"/>
      <c r="Q5" s="97"/>
      <c r="S5" s="7" t="s">
        <v>8</v>
      </c>
    </row>
    <row r="6" spans="1:24">
      <c r="C6" s="3" t="s">
        <v>9</v>
      </c>
      <c r="D6" s="22" t="s">
        <v>10</v>
      </c>
      <c r="E6" s="22" t="s">
        <v>11</v>
      </c>
      <c r="G6" s="3" t="s">
        <v>9</v>
      </c>
      <c r="H6" s="22" t="s">
        <v>10</v>
      </c>
      <c r="I6" s="22" t="s">
        <v>11</v>
      </c>
      <c r="K6" s="3" t="s">
        <v>9</v>
      </c>
      <c r="L6" s="22" t="s">
        <v>10</v>
      </c>
      <c r="M6" s="22" t="s">
        <v>11</v>
      </c>
      <c r="O6" s="3" t="s">
        <v>9</v>
      </c>
      <c r="P6" s="22" t="s">
        <v>10</v>
      </c>
      <c r="Q6" s="22" t="s">
        <v>11</v>
      </c>
      <c r="S6" s="6" t="s">
        <v>12</v>
      </c>
    </row>
    <row r="7" spans="1:24" ht="15.95">
      <c r="C7" s="9" t="s">
        <v>13</v>
      </c>
      <c r="D7" s="98">
        <f>'Hosting (Relative Sizing)'!$F$14</f>
        <v>25175.984</v>
      </c>
      <c r="E7" s="99"/>
      <c r="G7" s="9" t="s">
        <v>13</v>
      </c>
      <c r="H7" s="98">
        <f>'Hosting (Bottom-up)'!$E$8</f>
        <v>1788.4097999999999</v>
      </c>
      <c r="I7" s="99"/>
      <c r="K7" s="9" t="s">
        <v>13</v>
      </c>
      <c r="L7" s="98">
        <f>'Hosting (Bottom-up)'!$E$8</f>
        <v>1788.4097999999999</v>
      </c>
      <c r="M7" s="99"/>
      <c r="O7" s="9" t="s">
        <v>13</v>
      </c>
      <c r="P7" s="98">
        <f>'Hosting (Bottom-up)'!$E$8</f>
        <v>1788.4097999999999</v>
      </c>
      <c r="Q7" s="99"/>
    </row>
    <row r="8" spans="1:24" ht="15.95">
      <c r="C8" s="9" t="s">
        <v>14</v>
      </c>
      <c r="D8" s="46">
        <f>'Run and Maintain'!$I$37</f>
        <v>88745.916666666672</v>
      </c>
      <c r="E8" s="46">
        <f>'Run and Maintain'!$L$37</f>
        <v>185410.08333333334</v>
      </c>
      <c r="G8" s="9" t="s">
        <v>14</v>
      </c>
      <c r="H8" s="46">
        <f>'Run and Maintain'!$I$37</f>
        <v>88745.916666666672</v>
      </c>
      <c r="I8" s="46">
        <f>'Run and Maintain'!$L$37</f>
        <v>185410.08333333334</v>
      </c>
      <c r="K8" s="9" t="s">
        <v>14</v>
      </c>
      <c r="L8" s="46">
        <f>'Run and Maintain'!$I$69</f>
        <v>42379.5</v>
      </c>
      <c r="M8" s="46">
        <f>'Run and Maintain'!$L$69</f>
        <v>77729</v>
      </c>
      <c r="O8" s="9" t="s">
        <v>14</v>
      </c>
      <c r="P8" s="46">
        <f>'Run and Maintain'!$I$100</f>
        <v>60895</v>
      </c>
      <c r="Q8" s="46">
        <f>'Run and Maintain'!$L$100</f>
        <v>108214.5</v>
      </c>
    </row>
    <row r="9" spans="1:24" ht="15.95">
      <c r="C9" s="41" t="str">
        <f>'Run and Maintain'!$D$24</f>
        <v>Sub-Total Supplier In-hours</v>
      </c>
      <c r="D9" s="32">
        <f>'Run and Maintain'!$I$24</f>
        <v>71668</v>
      </c>
      <c r="E9" s="32">
        <f>'Run and Maintain'!$L$24</f>
        <v>161253</v>
      </c>
      <c r="G9" s="41" t="str">
        <f>'Run and Maintain'!$D$24</f>
        <v>Sub-Total Supplier In-hours</v>
      </c>
      <c r="H9" s="32">
        <f>'Run and Maintain'!$I$24</f>
        <v>71668</v>
      </c>
      <c r="I9" s="32">
        <f>'Run and Maintain'!$L$24</f>
        <v>161253</v>
      </c>
      <c r="K9" s="41" t="str">
        <f>'Run and Maintain'!$D$56</f>
        <v>Sub-Total Roles that would currently be supplier roles -  In-hours</v>
      </c>
      <c r="L9" s="32">
        <f>'Run and Maintain'!$I$56</f>
        <v>28025</v>
      </c>
      <c r="M9" s="32">
        <f>'Run and Maintain'!$L$56</f>
        <v>60942.5</v>
      </c>
      <c r="O9" s="41" t="str">
        <f>'Run and Maintain'!$D$56</f>
        <v>Sub-Total Roles that would currently be supplier roles -  In-hours</v>
      </c>
      <c r="P9" s="32">
        <f>'Run and Maintain'!$I$87</f>
        <v>57076</v>
      </c>
      <c r="Q9" s="32">
        <f>'Run and Maintain'!$L$87</f>
        <v>100576.5</v>
      </c>
    </row>
    <row r="10" spans="1:24" ht="32.1">
      <c r="C10" s="41" t="str">
        <f>'Run and Maintain'!$D$27</f>
        <v>Sub-Total Supplier Out-of-hours</v>
      </c>
      <c r="D10" s="32">
        <f>'Run and Maintain'!$I$27</f>
        <v>5416.666666666667</v>
      </c>
      <c r="E10" s="32">
        <f>'Run and Maintain'!$L$27</f>
        <v>10833.333333333334</v>
      </c>
      <c r="G10" s="41" t="str">
        <f>'Run and Maintain'!$D$27</f>
        <v>Sub-Total Supplier Out-of-hours</v>
      </c>
      <c r="H10" s="32">
        <f>'Run and Maintain'!$I$27</f>
        <v>5416.666666666667</v>
      </c>
      <c r="I10" s="32">
        <f>'Run and Maintain'!$L$27</f>
        <v>10833.333333333334</v>
      </c>
      <c r="K10" s="41" t="str">
        <f>'Run and Maintain'!$D$59</f>
        <v>Sub-Total Roles that would currently be supplier roles Out-of-hours</v>
      </c>
      <c r="L10" s="32">
        <f>'Run and Maintain'!$I$59</f>
        <v>2693.25</v>
      </c>
      <c r="M10" s="32">
        <f>'Run and Maintain'!$L$59</f>
        <v>5386.5</v>
      </c>
      <c r="O10" s="41" t="str">
        <f>'Run and Maintain'!$D$59</f>
        <v>Sub-Total Roles that would currently be supplier roles Out-of-hours</v>
      </c>
      <c r="P10" s="32">
        <f>'Run and Maintain'!$I$90</f>
        <v>1895.2499999999998</v>
      </c>
      <c r="Q10" s="32">
        <f>'Run and Maintain'!$L$90</f>
        <v>3790.4999999999995</v>
      </c>
    </row>
    <row r="11" spans="1:24" ht="15.95">
      <c r="C11" s="41" t="str">
        <f>'Run and Maintain'!$D$34</f>
        <v>Sub-Total NHSE Resource In-hours</v>
      </c>
      <c r="D11" s="32">
        <f>'Run and Maintain'!$I$34</f>
        <v>11661.25</v>
      </c>
      <c r="E11" s="32">
        <f>'Run and Maintain'!$L$34</f>
        <v>13323.75</v>
      </c>
      <c r="G11" s="41" t="str">
        <f>'Run and Maintain'!$D$34</f>
        <v>Sub-Total NHSE Resource In-hours</v>
      </c>
      <c r="H11" s="32">
        <f>'Run and Maintain'!$I$34</f>
        <v>11661.25</v>
      </c>
      <c r="I11" s="32">
        <f>'Run and Maintain'!$L$34</f>
        <v>13323.75</v>
      </c>
      <c r="K11" s="41" t="str">
        <f>'Run and Maintain'!$D$66</f>
        <v>Sub-Total Roles that are currently NHSE roles In-hours</v>
      </c>
      <c r="L11" s="32">
        <f>'Run and Maintain'!$I$66</f>
        <v>11661.25</v>
      </c>
      <c r="M11" s="32">
        <f>'Run and Maintain'!$L$66</f>
        <v>11400</v>
      </c>
      <c r="O11" s="41" t="str">
        <f>'Run and Maintain'!$D$66</f>
        <v>Sub-Total Roles that are currently NHSE roles In-hours</v>
      </c>
      <c r="P11" s="32">
        <f>'Run and Maintain'!$I$97</f>
        <v>1923.75</v>
      </c>
      <c r="Q11" s="32">
        <f>'Run and Maintain'!$L$97</f>
        <v>3847.5</v>
      </c>
    </row>
    <row r="12" spans="1:24" ht="32.1">
      <c r="C12" s="41" t="str">
        <f>_xlfn.CONCAT('Run and Maintain'!$D$36," (Excluded)")</f>
        <v>Sub-Total NHSE Resource Out-of-hours (Excluded)</v>
      </c>
      <c r="D12" s="78"/>
      <c r="E12" s="78"/>
      <c r="G12" s="41" t="str">
        <f>_xlfn.CONCAT('Run and Maintain'!$D$36," (Excluded)")</f>
        <v>Sub-Total NHSE Resource Out-of-hours (Excluded)</v>
      </c>
      <c r="H12" s="78"/>
      <c r="I12" s="78"/>
      <c r="K12" s="41" t="str">
        <f>_xlfn.CONCAT('Run and Maintain'!$D$68," (Excluded)")</f>
        <v>Sub-Total NHSE Resource Out-of-hours (Excluded)</v>
      </c>
      <c r="L12" s="78"/>
      <c r="M12" s="78"/>
      <c r="O12" s="41" t="str">
        <f>_xlfn.CONCAT('Run and Maintain'!$D$68," (Excluded)")</f>
        <v>Sub-Total NHSE Resource Out-of-hours (Excluded)</v>
      </c>
      <c r="P12" s="78"/>
      <c r="Q12" s="78"/>
    </row>
    <row r="13" spans="1:24" ht="15.95">
      <c r="C13" s="9" t="s">
        <v>15</v>
      </c>
      <c r="D13" s="46">
        <f>'Service Management'!$E$6</f>
        <v>10833.333333333334</v>
      </c>
      <c r="E13" s="46">
        <f>'Service Management'!$F$6</f>
        <v>11666.666666666666</v>
      </c>
      <c r="G13" s="9" t="s">
        <v>15</v>
      </c>
      <c r="H13" s="46">
        <f>'Service Management'!$E$6</f>
        <v>10833.333333333334</v>
      </c>
      <c r="I13" s="46">
        <f>'Service Management'!$F$6</f>
        <v>11666.666666666666</v>
      </c>
      <c r="K13" s="9" t="s">
        <v>15</v>
      </c>
      <c r="L13" s="46">
        <f>'Service Management'!$E$6</f>
        <v>10833.333333333334</v>
      </c>
      <c r="M13" s="46">
        <f>'Service Management'!$F$6</f>
        <v>11666.666666666666</v>
      </c>
      <c r="O13" s="9" t="s">
        <v>15</v>
      </c>
      <c r="P13" s="46">
        <f>'Service Management'!$E$6</f>
        <v>10833.333333333334</v>
      </c>
      <c r="Q13" s="46">
        <f>'Service Management'!$F$6</f>
        <v>11666.666666666666</v>
      </c>
    </row>
    <row r="14" spans="1:24" ht="15.95">
      <c r="C14" s="13" t="s">
        <v>16</v>
      </c>
      <c r="D14" s="44">
        <f>SUM(D7,D8,D13)</f>
        <v>124755.234</v>
      </c>
      <c r="E14" s="44">
        <f>SUM(D7,E8,E13)</f>
        <v>222252.734</v>
      </c>
      <c r="G14" s="13" t="s">
        <v>16</v>
      </c>
      <c r="H14" s="44">
        <f>SUM(H7,H8,H13)</f>
        <v>101367.65979999999</v>
      </c>
      <c r="I14" s="44">
        <f>SUM(H7,I8,I13)</f>
        <v>198865.15979999999</v>
      </c>
      <c r="K14" s="13" t="s">
        <v>16</v>
      </c>
      <c r="L14" s="44">
        <f>SUM(L7,L8,L13)</f>
        <v>55001.243133333337</v>
      </c>
      <c r="M14" s="44">
        <f>SUM(L7,M8,M13)</f>
        <v>91184.076466666666</v>
      </c>
      <c r="O14" s="13" t="s">
        <v>16</v>
      </c>
      <c r="P14" s="44">
        <f>SUM(P7,P8,P13)</f>
        <v>73516.743133333337</v>
      </c>
      <c r="Q14" s="44">
        <f>SUM(P7,Q8,Q13)</f>
        <v>121669.57646666667</v>
      </c>
    </row>
    <row r="16" spans="1:24">
      <c r="A16" s="23" t="s">
        <v>17</v>
      </c>
      <c r="C16" s="100" t="s">
        <v>18</v>
      </c>
      <c r="D16" s="101"/>
      <c r="E16" s="102"/>
    </row>
    <row r="17" spans="3:5">
      <c r="C17" s="97"/>
      <c r="D17" s="97"/>
      <c r="E17" s="97"/>
    </row>
    <row r="18" spans="3:5">
      <c r="C18" s="3" t="s">
        <v>9</v>
      </c>
      <c r="D18" s="22" t="s">
        <v>10</v>
      </c>
      <c r="E18" s="22" t="s">
        <v>11</v>
      </c>
    </row>
    <row r="19" spans="3:5" ht="15.95">
      <c r="C19" s="9" t="s">
        <v>13</v>
      </c>
      <c r="D19" s="109">
        <f>'Hosting (Relative Sizing)'!F25</f>
        <v>77759.599600000001</v>
      </c>
      <c r="E19" s="110"/>
    </row>
    <row r="20" spans="3:5" ht="15.95">
      <c r="C20" s="9" t="s">
        <v>14</v>
      </c>
      <c r="D20" s="45">
        <f>'Run and Maintain'!I138</f>
        <v>121038.08333333333</v>
      </c>
      <c r="E20" s="45">
        <f>'Run and Maintain'!L138</f>
        <v>230202.58333333334</v>
      </c>
    </row>
    <row r="21" spans="3:5" ht="15.95">
      <c r="C21" s="41" t="str">
        <f>'Run and Maintain'!$D$24</f>
        <v>Sub-Total Supplier In-hours</v>
      </c>
      <c r="D21" s="32">
        <f>'Run and Maintain'!$I$125</f>
        <v>98543.5</v>
      </c>
      <c r="E21" s="32">
        <f>'Run and Maintain'!$L$125</f>
        <v>206045.5</v>
      </c>
    </row>
    <row r="22" spans="3:5" ht="15.95">
      <c r="C22" s="41" t="str">
        <f>'Run and Maintain'!$D$27</f>
        <v>Sub-Total Supplier Out-of-hours</v>
      </c>
      <c r="D22" s="32">
        <f>'Run and Maintain'!$I$128</f>
        <v>10833.333333333334</v>
      </c>
      <c r="E22" s="32">
        <f>'Run and Maintain'!$L$128</f>
        <v>10833.333333333334</v>
      </c>
    </row>
    <row r="23" spans="3:5" ht="15.95">
      <c r="C23" s="41" t="str">
        <f>'Run and Maintain'!$D$34</f>
        <v>Sub-Total NHSE Resource In-hours</v>
      </c>
      <c r="D23" s="32">
        <f>'Run and Maintain'!$I$135</f>
        <v>11661.25</v>
      </c>
      <c r="E23" s="32">
        <f>'Run and Maintain'!$L$135</f>
        <v>13323.75</v>
      </c>
    </row>
    <row r="24" spans="3:5" ht="32.1">
      <c r="C24" s="41" t="str">
        <f>_xlfn.CONCAT('Run and Maintain'!$D$36," (Excluded)")</f>
        <v>Sub-Total NHSE Resource Out-of-hours (Excluded)</v>
      </c>
      <c r="D24" s="78"/>
      <c r="E24" s="78"/>
    </row>
    <row r="25" spans="3:5" ht="15.95">
      <c r="C25" s="9" t="s">
        <v>15</v>
      </c>
      <c r="D25" s="46">
        <f>'Service Management'!$E$6</f>
        <v>10833.333333333334</v>
      </c>
      <c r="E25" s="46">
        <f>'Service Management'!$F$6</f>
        <v>11666.666666666666</v>
      </c>
    </row>
    <row r="26" spans="3:5" ht="15.95">
      <c r="C26" s="13" t="s">
        <v>16</v>
      </c>
      <c r="D26" s="44">
        <f>SUM(D19,D20,D25)</f>
        <v>209631.01626666667</v>
      </c>
      <c r="E26" s="44">
        <f>SUM(D19,E20,E25)</f>
        <v>319628.84960000002</v>
      </c>
    </row>
    <row r="30" spans="3:5">
      <c r="C30" s="112" t="s">
        <v>19</v>
      </c>
      <c r="D30" s="112"/>
      <c r="E30" s="112"/>
    </row>
    <row r="31" spans="3:5">
      <c r="C31" s="113" t="s">
        <v>20</v>
      </c>
      <c r="D31" s="113"/>
      <c r="E31" s="113"/>
    </row>
    <row r="32" spans="3:5">
      <c r="C32" s="114"/>
      <c r="D32" s="115"/>
      <c r="E32" s="116"/>
    </row>
    <row r="33" spans="3:5">
      <c r="C33" s="111"/>
      <c r="D33" s="111"/>
      <c r="E33" s="111"/>
    </row>
    <row r="34" spans="3:5">
      <c r="C34" s="111"/>
      <c r="D34" s="111"/>
      <c r="E34" s="111"/>
    </row>
  </sheetData>
  <mergeCells count="20">
    <mergeCell ref="D19:E19"/>
    <mergeCell ref="D7:E7"/>
    <mergeCell ref="C34:E34"/>
    <mergeCell ref="C30:E30"/>
    <mergeCell ref="C31:E31"/>
    <mergeCell ref="C33:E33"/>
    <mergeCell ref="C32:E32"/>
    <mergeCell ref="O4:Q4"/>
    <mergeCell ref="O5:Q5"/>
    <mergeCell ref="P7:Q7"/>
    <mergeCell ref="C16:E16"/>
    <mergeCell ref="C17:E17"/>
    <mergeCell ref="C4:E4"/>
    <mergeCell ref="C5:E5"/>
    <mergeCell ref="G4:I4"/>
    <mergeCell ref="G5:I5"/>
    <mergeCell ref="H7:I7"/>
    <mergeCell ref="K4:M4"/>
    <mergeCell ref="K5:M5"/>
    <mergeCell ref="L7:M7"/>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875000-D675-E14A-BB10-289A3313A707}">
  <dimension ref="A1:N138"/>
  <sheetViews>
    <sheetView topLeftCell="A81" zoomScale="107" workbookViewId="0">
      <selection activeCell="M93" sqref="M93"/>
    </sheetView>
  </sheetViews>
  <sheetFormatPr defaultColWidth="11.42578125" defaultRowHeight="15"/>
  <cols>
    <col min="4" max="4" width="32" customWidth="1"/>
    <col min="5" max="5" width="8.140625" customWidth="1"/>
    <col min="6" max="6" width="10.42578125" customWidth="1"/>
    <col min="9" max="9" width="12.85546875" customWidth="1"/>
    <col min="11" max="11" width="14.85546875" customWidth="1"/>
    <col min="12" max="12" width="15.7109375" customWidth="1"/>
    <col min="13" max="13" width="65" style="38" customWidth="1"/>
  </cols>
  <sheetData>
    <row r="1" spans="1:13" s="24" customFormat="1" ht="26.1" customHeight="1" thickBot="1">
      <c r="B1" s="24" t="s">
        <v>21</v>
      </c>
      <c r="G1" s="25"/>
      <c r="H1" s="25"/>
      <c r="I1" s="25"/>
      <c r="J1" s="25"/>
      <c r="M1" s="25"/>
    </row>
    <row r="2" spans="1:13" s="1" customFormat="1">
      <c r="G2" s="2"/>
      <c r="J2" s="2"/>
      <c r="M2" s="2"/>
    </row>
    <row r="3" spans="1:13" s="1" customFormat="1">
      <c r="B3" s="112" t="s">
        <v>22</v>
      </c>
      <c r="C3" s="112"/>
      <c r="D3" s="112"/>
      <c r="E3" s="112"/>
      <c r="F3" s="112"/>
      <c r="G3" s="112"/>
      <c r="H3" s="112"/>
      <c r="I3" s="112"/>
      <c r="M3" s="2"/>
    </row>
    <row r="4" spans="1:13" s="2" customFormat="1" ht="38.1" customHeight="1">
      <c r="B4" s="111" t="s">
        <v>23</v>
      </c>
      <c r="C4" s="111"/>
      <c r="D4" s="111"/>
      <c r="E4" s="111"/>
      <c r="F4" s="111"/>
      <c r="G4" s="111"/>
      <c r="H4" s="111"/>
      <c r="I4" s="111"/>
    </row>
    <row r="5" spans="1:13" s="2" customFormat="1" ht="27.95" customHeight="1">
      <c r="B5" s="111" t="s">
        <v>24</v>
      </c>
      <c r="C5" s="111"/>
      <c r="D5" s="111"/>
      <c r="E5" s="111"/>
      <c r="F5" s="111"/>
      <c r="G5" s="111"/>
      <c r="H5" s="111"/>
      <c r="I5" s="111"/>
    </row>
    <row r="6" spans="1:13" s="2" customFormat="1" ht="45.95" customHeight="1">
      <c r="B6" s="111" t="s">
        <v>25</v>
      </c>
      <c r="C6" s="111"/>
      <c r="D6" s="111"/>
      <c r="E6" s="111"/>
      <c r="F6" s="111"/>
      <c r="G6" s="111"/>
      <c r="H6" s="111"/>
      <c r="I6" s="111"/>
    </row>
    <row r="7" spans="1:13" s="2" customFormat="1" ht="18.95" customHeight="1">
      <c r="B7" s="121" t="s">
        <v>26</v>
      </c>
      <c r="C7" s="122"/>
      <c r="D7" s="122"/>
      <c r="E7" s="122"/>
      <c r="F7" s="122"/>
      <c r="G7" s="122"/>
      <c r="H7" s="122"/>
      <c r="I7" s="123"/>
    </row>
    <row r="8" spans="1:13" s="2" customFormat="1" ht="33" customHeight="1">
      <c r="B8" s="121" t="s">
        <v>27</v>
      </c>
      <c r="C8" s="122"/>
      <c r="D8" s="122"/>
      <c r="E8" s="122"/>
      <c r="F8" s="122"/>
      <c r="G8" s="122"/>
      <c r="H8" s="122"/>
      <c r="I8" s="123"/>
    </row>
    <row r="9" spans="1:13" s="1" customFormat="1">
      <c r="G9" s="2"/>
      <c r="J9" s="2"/>
      <c r="M9" s="2"/>
    </row>
    <row r="10" spans="1:13" ht="48.95" customHeight="1">
      <c r="A10" s="23" t="s">
        <v>28</v>
      </c>
      <c r="E10" s="80" t="s">
        <v>29</v>
      </c>
      <c r="F10" s="80" t="s">
        <v>30</v>
      </c>
      <c r="G10" s="117" t="s">
        <v>31</v>
      </c>
      <c r="H10" s="118"/>
      <c r="I10" s="118"/>
      <c r="J10" s="119" t="s">
        <v>32</v>
      </c>
      <c r="K10" s="120"/>
      <c r="L10" s="120"/>
    </row>
    <row r="11" spans="1:13">
      <c r="B11" s="1"/>
      <c r="C11" s="1"/>
      <c r="D11" s="31" t="s">
        <v>33</v>
      </c>
      <c r="E11" s="79" t="s">
        <v>34</v>
      </c>
      <c r="F11" s="79" t="s">
        <v>35</v>
      </c>
      <c r="G11" s="33" t="s">
        <v>35</v>
      </c>
      <c r="H11" s="33" t="s">
        <v>36</v>
      </c>
      <c r="I11" s="33" t="s">
        <v>37</v>
      </c>
      <c r="J11" s="34" t="s">
        <v>35</v>
      </c>
      <c r="K11" s="34" t="s">
        <v>36</v>
      </c>
      <c r="L11" s="34" t="s">
        <v>37</v>
      </c>
    </row>
    <row r="12" spans="1:13" ht="15.95">
      <c r="B12" s="43" t="s">
        <v>38</v>
      </c>
      <c r="C12" s="17" t="s">
        <v>39</v>
      </c>
      <c r="D12" s="26" t="s">
        <v>40</v>
      </c>
      <c r="E12" s="82" t="s">
        <v>41</v>
      </c>
      <c r="F12" s="26">
        <v>0</v>
      </c>
      <c r="G12" s="76">
        <v>0</v>
      </c>
      <c r="H12" s="27">
        <f>'Reference values'!$C$4</f>
        <v>943</v>
      </c>
      <c r="I12" s="27">
        <f>G12*H12*'Reference values'!$C$3</f>
        <v>0</v>
      </c>
      <c r="J12" s="77">
        <v>0.5</v>
      </c>
      <c r="K12" s="27">
        <f>'Reference values'!$C$4</f>
        <v>943</v>
      </c>
      <c r="L12" s="27">
        <f>J12*K12*'Reference values'!$C$3</f>
        <v>8958.5</v>
      </c>
      <c r="M12" s="38" t="s">
        <v>42</v>
      </c>
    </row>
    <row r="13" spans="1:13">
      <c r="B13" s="43" t="s">
        <v>38</v>
      </c>
      <c r="C13" s="16" t="s">
        <v>43</v>
      </c>
      <c r="D13" s="26" t="s">
        <v>44</v>
      </c>
      <c r="E13" s="82" t="s">
        <v>45</v>
      </c>
      <c r="F13" s="26">
        <v>3</v>
      </c>
      <c r="G13" s="76">
        <v>0</v>
      </c>
      <c r="H13" s="27">
        <f>'Reference values'!$C$4</f>
        <v>943</v>
      </c>
      <c r="I13" s="27">
        <f>G13*H13*'Reference values'!$C$3</f>
        <v>0</v>
      </c>
      <c r="J13" s="77">
        <v>1</v>
      </c>
      <c r="K13" s="27">
        <f>'Reference values'!$C$4</f>
        <v>943</v>
      </c>
      <c r="L13" s="27">
        <f>J13*K13*'Reference values'!$C$3</f>
        <v>17917</v>
      </c>
    </row>
    <row r="14" spans="1:13">
      <c r="B14" s="43" t="s">
        <v>38</v>
      </c>
      <c r="C14" s="16" t="s">
        <v>43</v>
      </c>
      <c r="D14" s="26" t="s">
        <v>46</v>
      </c>
      <c r="E14" s="82" t="s">
        <v>47</v>
      </c>
      <c r="F14" s="26">
        <v>0</v>
      </c>
      <c r="G14" s="7">
        <v>0.5</v>
      </c>
      <c r="H14" s="27">
        <f>'Reference values'!$C$4</f>
        <v>943</v>
      </c>
      <c r="I14" s="27">
        <f>G14*H14*'Reference values'!$C$3</f>
        <v>8958.5</v>
      </c>
      <c r="J14" s="76">
        <v>0</v>
      </c>
      <c r="K14" s="27">
        <f>'Reference values'!$C$4</f>
        <v>943</v>
      </c>
      <c r="L14" s="27">
        <f>J14*K14*'Reference values'!$C$3</f>
        <v>0</v>
      </c>
    </row>
    <row r="15" spans="1:13">
      <c r="B15" s="43" t="s">
        <v>38</v>
      </c>
      <c r="C15" s="15" t="s">
        <v>48</v>
      </c>
      <c r="D15" s="26" t="s">
        <v>49</v>
      </c>
      <c r="E15" s="82" t="s">
        <v>47</v>
      </c>
      <c r="F15" s="26">
        <v>3</v>
      </c>
      <c r="G15" s="76">
        <v>0</v>
      </c>
      <c r="H15" s="27">
        <f>'Reference values'!$C$4</f>
        <v>943</v>
      </c>
      <c r="I15" s="27">
        <f>G15*H15*'Reference values'!$C$3</f>
        <v>0</v>
      </c>
      <c r="J15" s="77">
        <v>1</v>
      </c>
      <c r="K15" s="27">
        <f>'Reference values'!$C$4</f>
        <v>943</v>
      </c>
      <c r="L15" s="27">
        <f>J15*K15*'Reference values'!$C$3</f>
        <v>17917</v>
      </c>
    </row>
    <row r="16" spans="1:13">
      <c r="B16" s="43" t="s">
        <v>38</v>
      </c>
      <c r="C16" s="15" t="s">
        <v>48</v>
      </c>
      <c r="D16" s="26" t="s">
        <v>50</v>
      </c>
      <c r="E16" s="82" t="s">
        <v>47</v>
      </c>
      <c r="F16" s="26">
        <v>0</v>
      </c>
      <c r="G16" s="7">
        <v>0.5</v>
      </c>
      <c r="H16" s="27">
        <f>'Reference values'!$C$4</f>
        <v>943</v>
      </c>
      <c r="I16" s="27">
        <f>G16*H16*'Reference values'!$C$3</f>
        <v>8958.5</v>
      </c>
      <c r="J16" s="77">
        <v>1</v>
      </c>
      <c r="K16" s="27">
        <f>'Reference values'!$C$4</f>
        <v>943</v>
      </c>
      <c r="L16" s="27">
        <f>J16*K16*'Reference values'!$C$3</f>
        <v>17917</v>
      </c>
    </row>
    <row r="17" spans="2:13">
      <c r="B17" s="43" t="s">
        <v>38</v>
      </c>
      <c r="C17" s="19" t="s">
        <v>51</v>
      </c>
      <c r="D17" s="26" t="s">
        <v>52</v>
      </c>
      <c r="E17" s="82" t="s">
        <v>41</v>
      </c>
      <c r="F17" s="26">
        <v>0</v>
      </c>
      <c r="G17" s="7">
        <v>0.5</v>
      </c>
      <c r="H17" s="27">
        <f>'Reference values'!$C$4</f>
        <v>943</v>
      </c>
      <c r="I17" s="27">
        <f>G17*H17*'Reference values'!$C$3</f>
        <v>8958.5</v>
      </c>
      <c r="J17" s="7">
        <v>1</v>
      </c>
      <c r="K17" s="27">
        <f>'Reference values'!$C$4</f>
        <v>943</v>
      </c>
      <c r="L17" s="27">
        <f>J17*K17*'Reference values'!$C$3</f>
        <v>17917</v>
      </c>
    </row>
    <row r="18" spans="2:13">
      <c r="B18" s="43" t="s">
        <v>38</v>
      </c>
      <c r="C18" s="19" t="s">
        <v>51</v>
      </c>
      <c r="D18" s="26" t="s">
        <v>53</v>
      </c>
      <c r="E18" s="82" t="s">
        <v>45</v>
      </c>
      <c r="F18" s="26">
        <v>0</v>
      </c>
      <c r="G18" s="76">
        <v>0</v>
      </c>
      <c r="H18" s="27">
        <f>'Reference values'!$C$4</f>
        <v>943</v>
      </c>
      <c r="I18" s="27">
        <f>G18*H18*'Reference values'!$C$3</f>
        <v>0</v>
      </c>
      <c r="J18" s="77">
        <v>0.5</v>
      </c>
      <c r="K18" s="27">
        <f>'Reference values'!$C$4</f>
        <v>943</v>
      </c>
      <c r="L18" s="27">
        <f>J18*K18*'Reference values'!$C$3</f>
        <v>8958.5</v>
      </c>
    </row>
    <row r="19" spans="2:13">
      <c r="B19" s="43" t="s">
        <v>38</v>
      </c>
      <c r="C19" s="19" t="s">
        <v>51</v>
      </c>
      <c r="D19" s="26" t="s">
        <v>54</v>
      </c>
      <c r="E19" s="82" t="s">
        <v>47</v>
      </c>
      <c r="F19" s="26">
        <v>0</v>
      </c>
      <c r="G19" s="76">
        <v>0</v>
      </c>
      <c r="H19" s="27">
        <f>'Reference values'!$C$4</f>
        <v>943</v>
      </c>
      <c r="I19" s="27">
        <f>G19*H19*'Reference values'!$C$3</f>
        <v>0</v>
      </c>
      <c r="J19" s="77">
        <v>1</v>
      </c>
      <c r="K19" s="27">
        <f>'Reference values'!$C$4</f>
        <v>943</v>
      </c>
      <c r="L19" s="27">
        <f>J19*K19*'Reference values'!$C$3</f>
        <v>17917</v>
      </c>
    </row>
    <row r="20" spans="2:13">
      <c r="B20" s="43" t="s">
        <v>38</v>
      </c>
      <c r="C20" s="19" t="s">
        <v>51</v>
      </c>
      <c r="D20" s="26" t="s">
        <v>55</v>
      </c>
      <c r="E20" s="82">
        <v>7</v>
      </c>
      <c r="F20" s="26">
        <v>1</v>
      </c>
      <c r="G20" s="7">
        <v>1</v>
      </c>
      <c r="H20" s="27">
        <f>'Reference values'!$C$4</f>
        <v>943</v>
      </c>
      <c r="I20" s="27">
        <f>G20*H20*'Reference values'!$C$3</f>
        <v>17917</v>
      </c>
      <c r="J20" s="7">
        <v>1</v>
      </c>
      <c r="K20" s="27">
        <f>'Reference values'!$C$4</f>
        <v>943</v>
      </c>
      <c r="L20" s="27">
        <f>J20*K20*'Reference values'!$C$3</f>
        <v>17917</v>
      </c>
    </row>
    <row r="21" spans="2:13">
      <c r="B21" s="43" t="s">
        <v>38</v>
      </c>
      <c r="C21" s="19" t="s">
        <v>51</v>
      </c>
      <c r="D21" s="26" t="s">
        <v>56</v>
      </c>
      <c r="E21" s="82" t="s">
        <v>47</v>
      </c>
      <c r="F21" s="26">
        <v>4</v>
      </c>
      <c r="G21" s="7">
        <v>1</v>
      </c>
      <c r="H21" s="27">
        <f>'Reference values'!$C$4</f>
        <v>943</v>
      </c>
      <c r="I21" s="27">
        <f>G21*H21*'Reference values'!$C$3</f>
        <v>17917</v>
      </c>
      <c r="J21" s="7">
        <v>1</v>
      </c>
      <c r="K21" s="27">
        <f>'Reference values'!$C$4</f>
        <v>943</v>
      </c>
      <c r="L21" s="27">
        <f>J21*K21*'Reference values'!$C$3</f>
        <v>17917</v>
      </c>
    </row>
    <row r="22" spans="2:13">
      <c r="B22" s="43" t="s">
        <v>38</v>
      </c>
      <c r="C22" s="19" t="s">
        <v>51</v>
      </c>
      <c r="D22" s="26" t="s">
        <v>57</v>
      </c>
      <c r="E22" s="82">
        <v>7</v>
      </c>
      <c r="F22" s="26">
        <v>1</v>
      </c>
      <c r="G22" s="7">
        <v>0.5</v>
      </c>
      <c r="H22" s="27">
        <f>'Reference values'!$C$4</f>
        <v>943</v>
      </c>
      <c r="I22" s="27">
        <f>G22*H22*'Reference values'!$C$3</f>
        <v>8958.5</v>
      </c>
      <c r="J22" s="7">
        <v>0.5</v>
      </c>
      <c r="K22" s="27">
        <f>'Reference values'!$C$4</f>
        <v>943</v>
      </c>
      <c r="L22" s="27">
        <f>J22*K22*'Reference values'!$C$3</f>
        <v>8958.5</v>
      </c>
    </row>
    <row r="23" spans="2:13">
      <c r="B23" s="43" t="s">
        <v>38</v>
      </c>
      <c r="C23" s="20" t="s">
        <v>58</v>
      </c>
      <c r="D23" s="26" t="s">
        <v>59</v>
      </c>
      <c r="E23" s="82" t="s">
        <v>47</v>
      </c>
      <c r="F23" s="26">
        <v>2</v>
      </c>
      <c r="G23" s="76">
        <v>0</v>
      </c>
      <c r="H23" s="27">
        <f>'Reference values'!$C$4</f>
        <v>943</v>
      </c>
      <c r="I23" s="27">
        <f>G23*H23*'Reference values'!$C$3</f>
        <v>0</v>
      </c>
      <c r="J23" s="77">
        <v>0.5</v>
      </c>
      <c r="K23" s="27">
        <f>'Reference values'!$C$4</f>
        <v>943</v>
      </c>
      <c r="L23" s="27">
        <f>J23*K23*'Reference values'!$C$3</f>
        <v>8958.5</v>
      </c>
    </row>
    <row r="24" spans="2:13">
      <c r="B24" s="1"/>
      <c r="C24" s="1"/>
      <c r="D24" s="4" t="s">
        <v>60</v>
      </c>
      <c r="E24" s="83"/>
      <c r="F24" s="4"/>
      <c r="G24" s="4"/>
      <c r="H24" s="4"/>
      <c r="I24" s="29">
        <f>SUM(I12:I23)</f>
        <v>71668</v>
      </c>
      <c r="J24" s="4"/>
      <c r="K24" s="4"/>
      <c r="L24" s="29">
        <f>SUM(L12:L23)</f>
        <v>161253</v>
      </c>
    </row>
    <row r="25" spans="2:13" ht="27" customHeight="1">
      <c r="B25" s="43" t="s">
        <v>38</v>
      </c>
      <c r="C25" s="85" t="s">
        <v>61</v>
      </c>
      <c r="D25" s="40" t="s">
        <v>62</v>
      </c>
      <c r="E25" s="17"/>
      <c r="F25" s="40">
        <v>0</v>
      </c>
      <c r="G25" s="39">
        <v>1</v>
      </c>
      <c r="H25" s="4"/>
      <c r="I25" s="27">
        <f>G25*'Reference values'!$C$10</f>
        <v>5416.666666666667</v>
      </c>
      <c r="J25" s="39">
        <v>1</v>
      </c>
      <c r="K25" s="4"/>
      <c r="L25" s="27">
        <f>J25*'Reference values'!$C$10</f>
        <v>5416.666666666667</v>
      </c>
      <c r="M25" s="38" t="s">
        <v>63</v>
      </c>
    </row>
    <row r="26" spans="2:13" ht="63.95">
      <c r="B26" s="43" t="s">
        <v>38</v>
      </c>
      <c r="C26" s="85" t="s">
        <v>61</v>
      </c>
      <c r="D26" s="40" t="s">
        <v>64</v>
      </c>
      <c r="E26" s="17"/>
      <c r="F26" s="40">
        <v>0</v>
      </c>
      <c r="G26" s="76">
        <v>0</v>
      </c>
      <c r="H26" s="4"/>
      <c r="I26" s="27">
        <f>G26*'Reference values'!$C$10</f>
        <v>0</v>
      </c>
      <c r="J26" s="39">
        <v>1</v>
      </c>
      <c r="K26" s="4"/>
      <c r="L26" s="27">
        <f>J26*'Reference values'!$C$10</f>
        <v>5416.666666666667</v>
      </c>
      <c r="M26" s="38" t="s">
        <v>65</v>
      </c>
    </row>
    <row r="27" spans="2:13">
      <c r="B27" s="1"/>
      <c r="C27" s="1"/>
      <c r="D27" s="4" t="s">
        <v>66</v>
      </c>
      <c r="E27" s="83"/>
      <c r="F27" s="4"/>
      <c r="G27" s="4"/>
      <c r="H27" s="4"/>
      <c r="I27" s="29">
        <f>SUM(I25:I26)</f>
        <v>5416.666666666667</v>
      </c>
      <c r="J27" s="4"/>
      <c r="K27" s="4"/>
      <c r="L27" s="29">
        <f>SUM(L25:L26)</f>
        <v>10833.333333333334</v>
      </c>
    </row>
    <row r="28" spans="2:13">
      <c r="B28" s="18" t="s">
        <v>67</v>
      </c>
      <c r="C28" s="19" t="s">
        <v>51</v>
      </c>
      <c r="D28" s="8" t="s">
        <v>68</v>
      </c>
      <c r="E28" s="84" t="s">
        <v>45</v>
      </c>
      <c r="F28" s="8">
        <v>0</v>
      </c>
      <c r="G28" s="7">
        <v>0.25</v>
      </c>
      <c r="H28" s="27">
        <f>'Reference values'!$C$7</f>
        <v>405</v>
      </c>
      <c r="I28" s="27">
        <f>G28*H28*'Reference values'!$C$3</f>
        <v>1923.75</v>
      </c>
      <c r="J28" s="7">
        <v>0.25</v>
      </c>
      <c r="K28" s="27">
        <f>'Reference values'!$C$7</f>
        <v>405</v>
      </c>
      <c r="L28" s="27">
        <f>J28*K28*'Reference values'!$C$3</f>
        <v>1923.75</v>
      </c>
    </row>
    <row r="29" spans="2:13">
      <c r="B29" s="18" t="s">
        <v>67</v>
      </c>
      <c r="C29" s="16" t="s">
        <v>43</v>
      </c>
      <c r="D29" s="8" t="s">
        <v>69</v>
      </c>
      <c r="E29" s="84" t="s">
        <v>41</v>
      </c>
      <c r="F29" s="8">
        <v>2</v>
      </c>
      <c r="G29" s="7">
        <v>0.25</v>
      </c>
      <c r="H29" s="27">
        <f>'Reference values'!$C$6</f>
        <v>500</v>
      </c>
      <c r="I29" s="27">
        <f>G29*H29*'Reference values'!$C$3</f>
        <v>2375</v>
      </c>
      <c r="J29" s="36">
        <v>0.25</v>
      </c>
      <c r="K29" s="27">
        <f>'Reference values'!$C$6</f>
        <v>500</v>
      </c>
      <c r="L29" s="27">
        <f>J29*K29*'Reference values'!$C$3</f>
        <v>2375</v>
      </c>
    </row>
    <row r="30" spans="2:13">
      <c r="B30" s="18" t="s">
        <v>67</v>
      </c>
      <c r="C30" s="19" t="s">
        <v>51</v>
      </c>
      <c r="D30" s="8" t="s">
        <v>70</v>
      </c>
      <c r="E30" s="84" t="s">
        <v>41</v>
      </c>
      <c r="F30" s="8">
        <v>0</v>
      </c>
      <c r="G30" s="7">
        <v>0.25</v>
      </c>
      <c r="H30" s="27">
        <f>'Reference values'!$C$6</f>
        <v>500</v>
      </c>
      <c r="I30" s="27">
        <f>G30*H30*'Reference values'!$C$3</f>
        <v>2375</v>
      </c>
      <c r="J30" s="7">
        <v>0.25</v>
      </c>
      <c r="K30" s="27">
        <f>'Reference values'!$C$6</f>
        <v>500</v>
      </c>
      <c r="L30" s="27">
        <f>J30*K30*'Reference values'!$C$3</f>
        <v>2375</v>
      </c>
    </row>
    <row r="31" spans="2:13">
      <c r="B31" s="18" t="s">
        <v>67</v>
      </c>
      <c r="C31" s="16" t="s">
        <v>43</v>
      </c>
      <c r="D31" s="8" t="s">
        <v>71</v>
      </c>
      <c r="E31" s="84" t="s">
        <v>47</v>
      </c>
      <c r="F31" s="8">
        <v>6</v>
      </c>
      <c r="G31" s="7">
        <v>0.5</v>
      </c>
      <c r="H31" s="27">
        <f>'Reference values'!$C$8</f>
        <v>350</v>
      </c>
      <c r="I31" s="27">
        <f>G31*H31*'Reference values'!$C$3</f>
        <v>3325</v>
      </c>
      <c r="J31" s="7">
        <v>0.5</v>
      </c>
      <c r="K31" s="27">
        <f>'Reference values'!$C$8</f>
        <v>350</v>
      </c>
      <c r="L31" s="27">
        <f>J31*K31*'Reference values'!$C$3</f>
        <v>3325</v>
      </c>
    </row>
    <row r="32" spans="2:13">
      <c r="B32" s="18" t="s">
        <v>67</v>
      </c>
      <c r="C32" s="37" t="s">
        <v>72</v>
      </c>
      <c r="D32" s="8" t="s">
        <v>73</v>
      </c>
      <c r="E32" s="84" t="s">
        <v>47</v>
      </c>
      <c r="F32" s="8">
        <v>13</v>
      </c>
      <c r="G32" s="7">
        <v>0.25</v>
      </c>
      <c r="H32" s="27">
        <f>'Reference values'!$C$8</f>
        <v>350</v>
      </c>
      <c r="I32" s="27">
        <f>G32*H32*'Reference values'!$C$3</f>
        <v>1662.5</v>
      </c>
      <c r="J32" s="7">
        <v>0.5</v>
      </c>
      <c r="K32" s="27">
        <f>'Reference values'!$C$8</f>
        <v>350</v>
      </c>
      <c r="L32" s="27">
        <f>J32*K32*'Reference values'!$C$3</f>
        <v>3325</v>
      </c>
    </row>
    <row r="33" spans="1:14">
      <c r="B33" s="18" t="s">
        <v>67</v>
      </c>
      <c r="C33" s="37" t="s">
        <v>72</v>
      </c>
      <c r="D33" s="8" t="s">
        <v>74</v>
      </c>
      <c r="E33" s="84" t="s">
        <v>75</v>
      </c>
      <c r="F33" s="8" t="s">
        <v>76</v>
      </c>
      <c r="G33" s="76">
        <v>0</v>
      </c>
      <c r="H33" s="27">
        <f>'Reference values'!$C$9</f>
        <v>700</v>
      </c>
      <c r="I33" s="27">
        <f>G33*H33*'Reference values'!$C$3</f>
        <v>0</v>
      </c>
      <c r="J33" s="76">
        <v>0</v>
      </c>
      <c r="K33" s="27">
        <f>'Reference values'!$C$9</f>
        <v>700</v>
      </c>
      <c r="L33" s="27">
        <f>J33*K33*'Reference values'!$C$3</f>
        <v>0</v>
      </c>
    </row>
    <row r="34" spans="1:14">
      <c r="B34" s="1"/>
      <c r="C34" s="1"/>
      <c r="D34" s="4" t="s">
        <v>77</v>
      </c>
      <c r="E34" s="83"/>
      <c r="F34" s="4"/>
      <c r="G34" s="4"/>
      <c r="H34" s="4"/>
      <c r="I34" s="28">
        <f>SUM(I28:I33)</f>
        <v>11661.25</v>
      </c>
      <c r="J34" s="4"/>
      <c r="K34" s="4"/>
      <c r="L34" s="28">
        <f>SUM(L28:L33)</f>
        <v>13323.75</v>
      </c>
    </row>
    <row r="35" spans="1:14" ht="32.25" customHeight="1">
      <c r="B35" s="37" t="s">
        <v>78</v>
      </c>
      <c r="C35" s="37" t="s">
        <v>72</v>
      </c>
      <c r="D35" s="8" t="s">
        <v>73</v>
      </c>
      <c r="E35" s="84" t="s">
        <v>47</v>
      </c>
      <c r="F35" s="8" t="s">
        <v>76</v>
      </c>
      <c r="G35" s="7">
        <v>0.40500000000000003</v>
      </c>
      <c r="H35" s="27">
        <f>'Reference values'!$C$8</f>
        <v>350</v>
      </c>
      <c r="I35" s="27">
        <f>G35*H35*'Reference values'!$C$3</f>
        <v>2693.25</v>
      </c>
      <c r="J35" s="7">
        <v>0.40500000000000003</v>
      </c>
      <c r="K35" s="27">
        <f>'Reference values'!$C$8</f>
        <v>350</v>
      </c>
      <c r="L35" s="27">
        <f>J35*K35*'Reference values'!$C$3</f>
        <v>2693.25</v>
      </c>
      <c r="M35" s="38" t="s">
        <v>79</v>
      </c>
      <c r="N35" t="s">
        <v>80</v>
      </c>
    </row>
    <row r="36" spans="1:14">
      <c r="B36" s="1"/>
      <c r="C36" s="1"/>
      <c r="D36" s="4" t="s">
        <v>81</v>
      </c>
      <c r="E36" s="83"/>
      <c r="F36" s="4"/>
      <c r="G36" s="4"/>
      <c r="H36" s="4"/>
      <c r="I36" s="28">
        <f>SUM(I35)</f>
        <v>2693.25</v>
      </c>
      <c r="J36" s="4"/>
      <c r="K36" s="4"/>
      <c r="L36" s="28">
        <f>SUM(L35)</f>
        <v>2693.25</v>
      </c>
    </row>
    <row r="37" spans="1:14">
      <c r="B37" s="1"/>
      <c r="C37" s="1"/>
      <c r="D37" s="12" t="s">
        <v>82</v>
      </c>
      <c r="E37" s="86"/>
      <c r="F37" s="12"/>
      <c r="G37" s="12"/>
      <c r="H37" s="4"/>
      <c r="I37" s="42">
        <f>SUM(I24,I27,I34)</f>
        <v>88745.916666666672</v>
      </c>
      <c r="J37" s="12"/>
      <c r="K37" s="4"/>
      <c r="L37" s="42">
        <f>SUM(L24,L27,L34)</f>
        <v>185410.08333333334</v>
      </c>
    </row>
    <row r="38" spans="1:14">
      <c r="B38" s="1"/>
      <c r="C38" s="1"/>
    </row>
    <row r="39" spans="1:14">
      <c r="B39" s="1"/>
      <c r="C39" s="1"/>
    </row>
    <row r="40" spans="1:14">
      <c r="B40" s="1"/>
      <c r="C40" s="1"/>
    </row>
    <row r="41" spans="1:14">
      <c r="B41" s="1"/>
      <c r="C41" s="1"/>
    </row>
    <row r="42" spans="1:14" ht="48.95" customHeight="1">
      <c r="E42" s="80" t="s">
        <v>29</v>
      </c>
      <c r="F42" s="80" t="s">
        <v>30</v>
      </c>
      <c r="G42" s="117" t="s">
        <v>31</v>
      </c>
      <c r="H42" s="118"/>
      <c r="I42" s="118"/>
      <c r="J42" s="119" t="s">
        <v>32</v>
      </c>
      <c r="K42" s="120"/>
      <c r="L42" s="120"/>
    </row>
    <row r="43" spans="1:14">
      <c r="A43" s="23" t="s">
        <v>83</v>
      </c>
      <c r="B43" s="1"/>
      <c r="C43" s="1"/>
      <c r="D43" s="31" t="s">
        <v>33</v>
      </c>
      <c r="E43" s="79" t="s">
        <v>34</v>
      </c>
      <c r="F43" s="79" t="s">
        <v>35</v>
      </c>
      <c r="G43" s="33" t="s">
        <v>35</v>
      </c>
      <c r="H43" s="33" t="s">
        <v>36</v>
      </c>
      <c r="I43" s="33" t="s">
        <v>37</v>
      </c>
      <c r="J43" s="34" t="s">
        <v>35</v>
      </c>
      <c r="K43" s="34" t="s">
        <v>36</v>
      </c>
      <c r="L43" s="34" t="s">
        <v>37</v>
      </c>
    </row>
    <row r="44" spans="1:14" ht="15.95">
      <c r="B44" s="18" t="s">
        <v>67</v>
      </c>
      <c r="C44" s="17" t="s">
        <v>39</v>
      </c>
      <c r="D44" s="8" t="s">
        <v>40</v>
      </c>
      <c r="E44" s="84" t="s">
        <v>41</v>
      </c>
      <c r="F44" s="8">
        <v>0</v>
      </c>
      <c r="G44" s="76">
        <v>0</v>
      </c>
      <c r="H44" s="27">
        <f>'Reference values'!$C$6</f>
        <v>500</v>
      </c>
      <c r="I44" s="27">
        <f>G44*H44*'Reference values'!$C$3</f>
        <v>0</v>
      </c>
      <c r="J44" s="76">
        <v>0</v>
      </c>
      <c r="K44" s="27">
        <f>'Reference values'!$C$6</f>
        <v>500</v>
      </c>
      <c r="L44" s="27">
        <f>J44*K44*'Reference values'!$C$3</f>
        <v>0</v>
      </c>
      <c r="M44" s="38" t="s">
        <v>84</v>
      </c>
    </row>
    <row r="45" spans="1:14">
      <c r="B45" s="18" t="s">
        <v>67</v>
      </c>
      <c r="C45" s="16" t="s">
        <v>43</v>
      </c>
      <c r="D45" s="8" t="s">
        <v>44</v>
      </c>
      <c r="E45" s="84" t="s">
        <v>45</v>
      </c>
      <c r="F45" s="8">
        <v>3</v>
      </c>
      <c r="G45" s="76">
        <v>0</v>
      </c>
      <c r="H45" s="27">
        <f>'Reference values'!$C$7</f>
        <v>405</v>
      </c>
      <c r="I45" s="27">
        <f>G45*H45*'Reference values'!$C$3</f>
        <v>0</v>
      </c>
      <c r="J45" s="77">
        <v>1</v>
      </c>
      <c r="K45" s="27">
        <f>'Reference values'!$C$7</f>
        <v>405</v>
      </c>
      <c r="L45" s="27">
        <f>J45*K45*'Reference values'!$C$3</f>
        <v>7695</v>
      </c>
    </row>
    <row r="46" spans="1:14">
      <c r="B46" s="18" t="s">
        <v>67</v>
      </c>
      <c r="C46" s="16" t="s">
        <v>43</v>
      </c>
      <c r="D46" s="8" t="s">
        <v>46</v>
      </c>
      <c r="E46" s="84" t="s">
        <v>47</v>
      </c>
      <c r="F46" s="8">
        <v>0</v>
      </c>
      <c r="G46" s="7">
        <v>0.5</v>
      </c>
      <c r="H46" s="27">
        <f>'Reference values'!$C$8</f>
        <v>350</v>
      </c>
      <c r="I46" s="27">
        <f>G46*H46*'Reference values'!$C$3</f>
        <v>3325</v>
      </c>
      <c r="J46" s="76">
        <v>0</v>
      </c>
      <c r="K46" s="27">
        <f>'Reference values'!$C$8</f>
        <v>350</v>
      </c>
      <c r="L46" s="27">
        <f>J46*K46*'Reference values'!$C$3</f>
        <v>0</v>
      </c>
    </row>
    <row r="47" spans="1:14">
      <c r="B47" s="18" t="s">
        <v>67</v>
      </c>
      <c r="C47" s="15" t="s">
        <v>48</v>
      </c>
      <c r="D47" s="8" t="s">
        <v>49</v>
      </c>
      <c r="E47" s="84" t="s">
        <v>47</v>
      </c>
      <c r="F47" s="8">
        <v>3</v>
      </c>
      <c r="G47" s="76">
        <v>0</v>
      </c>
      <c r="H47" s="27">
        <f>'Reference values'!$C$8</f>
        <v>350</v>
      </c>
      <c r="I47" s="27">
        <f>G47*H47*'Reference values'!$C$3</f>
        <v>0</v>
      </c>
      <c r="J47" s="77">
        <v>1</v>
      </c>
      <c r="K47" s="27">
        <f>'Reference values'!$C$8</f>
        <v>350</v>
      </c>
      <c r="L47" s="27">
        <f>J47*K47*'Reference values'!$C$3</f>
        <v>6650</v>
      </c>
    </row>
    <row r="48" spans="1:14">
      <c r="B48" s="18" t="s">
        <v>67</v>
      </c>
      <c r="C48" s="15" t="s">
        <v>48</v>
      </c>
      <c r="D48" s="8" t="s">
        <v>50</v>
      </c>
      <c r="E48" s="84" t="s">
        <v>47</v>
      </c>
      <c r="F48" s="8">
        <v>0</v>
      </c>
      <c r="G48" s="7">
        <v>0.5</v>
      </c>
      <c r="H48" s="27">
        <f>'Reference values'!$C$8</f>
        <v>350</v>
      </c>
      <c r="I48" s="27">
        <f>G48*H48*'Reference values'!$C$3</f>
        <v>3325</v>
      </c>
      <c r="J48" s="77">
        <v>1</v>
      </c>
      <c r="K48" s="27">
        <f>'Reference values'!$C$8</f>
        <v>350</v>
      </c>
      <c r="L48" s="27">
        <f>J48*K48*'Reference values'!$C$3</f>
        <v>6650</v>
      </c>
    </row>
    <row r="49" spans="2:13">
      <c r="B49" s="18" t="s">
        <v>67</v>
      </c>
      <c r="C49" s="19" t="s">
        <v>51</v>
      </c>
      <c r="D49" s="8" t="s">
        <v>52</v>
      </c>
      <c r="E49" s="84" t="s">
        <v>41</v>
      </c>
      <c r="F49" s="8">
        <v>0</v>
      </c>
      <c r="G49" s="7">
        <v>0.5</v>
      </c>
      <c r="H49" s="27">
        <f>'Reference values'!$C$6</f>
        <v>500</v>
      </c>
      <c r="I49" s="27">
        <f>G49*H49*'Reference values'!$C$3</f>
        <v>4750</v>
      </c>
      <c r="J49" s="7">
        <v>1</v>
      </c>
      <c r="K49" s="27">
        <f>'Reference values'!$C$6</f>
        <v>500</v>
      </c>
      <c r="L49" s="27">
        <f>J49*K49*'Reference values'!$C$3</f>
        <v>9500</v>
      </c>
    </row>
    <row r="50" spans="2:13">
      <c r="B50" s="18" t="s">
        <v>67</v>
      </c>
      <c r="C50" s="19" t="s">
        <v>51</v>
      </c>
      <c r="D50" s="8" t="s">
        <v>53</v>
      </c>
      <c r="E50" s="84" t="s">
        <v>45</v>
      </c>
      <c r="F50" s="8">
        <v>0</v>
      </c>
      <c r="G50" s="76">
        <v>0</v>
      </c>
      <c r="H50" s="27">
        <f>'Reference values'!$C$7</f>
        <v>405</v>
      </c>
      <c r="I50" s="27">
        <f>G50*H50*'Reference values'!$C$3</f>
        <v>0</v>
      </c>
      <c r="J50" s="77">
        <v>0.5</v>
      </c>
      <c r="K50" s="27">
        <f>'Reference values'!$C$7</f>
        <v>405</v>
      </c>
      <c r="L50" s="27">
        <f>J50*K50*'Reference values'!$C$3</f>
        <v>3847.5</v>
      </c>
    </row>
    <row r="51" spans="2:13">
      <c r="B51" s="18" t="s">
        <v>67</v>
      </c>
      <c r="C51" s="19" t="s">
        <v>51</v>
      </c>
      <c r="D51" s="8" t="s">
        <v>54</v>
      </c>
      <c r="E51" s="84" t="s">
        <v>47</v>
      </c>
      <c r="F51" s="8">
        <v>0</v>
      </c>
      <c r="G51" s="76">
        <v>0</v>
      </c>
      <c r="H51" s="27">
        <f>'Reference values'!$C$8</f>
        <v>350</v>
      </c>
      <c r="I51" s="27">
        <f>G51*H51*'Reference values'!$C$3</f>
        <v>0</v>
      </c>
      <c r="J51" s="77">
        <v>1</v>
      </c>
      <c r="K51" s="27">
        <f>'Reference values'!$C$8</f>
        <v>350</v>
      </c>
      <c r="L51" s="27">
        <f>J51*K51*'Reference values'!$C$3</f>
        <v>6650</v>
      </c>
    </row>
    <row r="52" spans="2:13">
      <c r="B52" s="18" t="s">
        <v>67</v>
      </c>
      <c r="C52" s="19" t="s">
        <v>51</v>
      </c>
      <c r="D52" s="8" t="s">
        <v>55</v>
      </c>
      <c r="E52" s="84">
        <v>7</v>
      </c>
      <c r="F52" s="8">
        <v>1</v>
      </c>
      <c r="G52" s="7">
        <v>1</v>
      </c>
      <c r="H52" s="27">
        <f>'Reference values'!$C$5</f>
        <v>350</v>
      </c>
      <c r="I52" s="27">
        <f>G52*H52*'Reference values'!$C$3</f>
        <v>6650</v>
      </c>
      <c r="J52" s="7">
        <v>1</v>
      </c>
      <c r="K52" s="27">
        <f>'Reference values'!$C$5</f>
        <v>350</v>
      </c>
      <c r="L52" s="27">
        <f>J52*K52*'Reference values'!$C$3</f>
        <v>6650</v>
      </c>
    </row>
    <row r="53" spans="2:13">
      <c r="B53" s="18" t="s">
        <v>67</v>
      </c>
      <c r="C53" s="19" t="s">
        <v>51</v>
      </c>
      <c r="D53" s="8" t="s">
        <v>56</v>
      </c>
      <c r="E53" s="84" t="s">
        <v>47</v>
      </c>
      <c r="F53" s="8">
        <v>4</v>
      </c>
      <c r="G53" s="7">
        <v>1</v>
      </c>
      <c r="H53" s="27">
        <f>'Reference values'!$C$8</f>
        <v>350</v>
      </c>
      <c r="I53" s="27">
        <f>G53*H53*'Reference values'!$C$3</f>
        <v>6650</v>
      </c>
      <c r="J53" s="7">
        <v>1</v>
      </c>
      <c r="K53" s="27">
        <f>'Reference values'!$C$8</f>
        <v>350</v>
      </c>
      <c r="L53" s="27">
        <f>J53*K53*'Reference values'!$C$3</f>
        <v>6650</v>
      </c>
    </row>
    <row r="54" spans="2:13">
      <c r="B54" s="18" t="s">
        <v>67</v>
      </c>
      <c r="C54" s="19" t="s">
        <v>51</v>
      </c>
      <c r="D54" s="8" t="s">
        <v>57</v>
      </c>
      <c r="E54" s="84">
        <v>7</v>
      </c>
      <c r="F54" s="8">
        <v>1</v>
      </c>
      <c r="G54" s="7">
        <v>0.5</v>
      </c>
      <c r="H54" s="27">
        <f>'Reference values'!$C$5</f>
        <v>350</v>
      </c>
      <c r="I54" s="27">
        <f>G54*H54*'Reference values'!$C$3</f>
        <v>3325</v>
      </c>
      <c r="J54" s="7">
        <v>0.5</v>
      </c>
      <c r="K54" s="27">
        <f>'Reference values'!$C$5</f>
        <v>350</v>
      </c>
      <c r="L54" s="27">
        <f>J54*K54*'Reference values'!$C$3</f>
        <v>3325</v>
      </c>
    </row>
    <row r="55" spans="2:13">
      <c r="B55" s="18" t="s">
        <v>67</v>
      </c>
      <c r="C55" s="20" t="s">
        <v>58</v>
      </c>
      <c r="D55" s="8" t="s">
        <v>59</v>
      </c>
      <c r="E55" s="84" t="s">
        <v>47</v>
      </c>
      <c r="F55" s="8">
        <v>2</v>
      </c>
      <c r="G55" s="76">
        <v>0</v>
      </c>
      <c r="H55" s="27">
        <f>'Reference values'!$C$8</f>
        <v>350</v>
      </c>
      <c r="I55" s="27">
        <f>G55*H55*'Reference values'!$C$3</f>
        <v>0</v>
      </c>
      <c r="J55" s="77">
        <v>0.5</v>
      </c>
      <c r="K55" s="27">
        <f>'Reference values'!$C$8</f>
        <v>350</v>
      </c>
      <c r="L55" s="27">
        <f>J55*K55*'Reference values'!$C$3</f>
        <v>3325</v>
      </c>
    </row>
    <row r="56" spans="2:13">
      <c r="B56" s="1"/>
      <c r="C56" s="1"/>
      <c r="D56" s="4" t="s">
        <v>85</v>
      </c>
      <c r="E56" s="83"/>
      <c r="F56" s="4"/>
      <c r="G56" s="4"/>
      <c r="H56" s="4"/>
      <c r="I56" s="29">
        <f>SUM(I44:I55)</f>
        <v>28025</v>
      </c>
      <c r="J56" s="4"/>
      <c r="K56" s="4"/>
      <c r="L56" s="29">
        <f>SUM(L44:L55)</f>
        <v>60942.5</v>
      </c>
    </row>
    <row r="57" spans="2:13" ht="27" customHeight="1">
      <c r="B57" s="18" t="s">
        <v>67</v>
      </c>
      <c r="C57" s="85" t="s">
        <v>61</v>
      </c>
      <c r="D57" s="8" t="s">
        <v>62</v>
      </c>
      <c r="E57" s="84" t="s">
        <v>47</v>
      </c>
      <c r="F57" s="8">
        <v>0</v>
      </c>
      <c r="G57" s="7">
        <v>0.40500000000000003</v>
      </c>
      <c r="H57" s="27">
        <f>'Reference values'!$C$8</f>
        <v>350</v>
      </c>
      <c r="I57" s="27">
        <f>G57*H57*'Reference values'!$C$3</f>
        <v>2693.25</v>
      </c>
      <c r="J57" s="7">
        <v>0.40500000000000003</v>
      </c>
      <c r="K57" s="27">
        <f>'Reference values'!$C$8</f>
        <v>350</v>
      </c>
      <c r="L57" s="27">
        <f>J57*K57*'Reference values'!$C$3</f>
        <v>2693.25</v>
      </c>
      <c r="M57" s="38" t="s">
        <v>63</v>
      </c>
    </row>
    <row r="58" spans="2:13" ht="63.95">
      <c r="B58" s="18" t="s">
        <v>67</v>
      </c>
      <c r="C58" s="85" t="s">
        <v>61</v>
      </c>
      <c r="D58" s="8" t="s">
        <v>64</v>
      </c>
      <c r="E58" s="84">
        <v>7</v>
      </c>
      <c r="F58" s="8">
        <v>0</v>
      </c>
      <c r="G58" s="76">
        <v>0</v>
      </c>
      <c r="H58" s="27">
        <f>'Reference values'!$C$5</f>
        <v>350</v>
      </c>
      <c r="I58" s="27">
        <f>G58*H58*'Reference values'!$C$3</f>
        <v>0</v>
      </c>
      <c r="J58" s="7">
        <v>0.40500000000000003</v>
      </c>
      <c r="K58" s="27">
        <f>'Reference values'!$C$5</f>
        <v>350</v>
      </c>
      <c r="L58" s="27">
        <f>J58*K58*'Reference values'!$C$3</f>
        <v>2693.25</v>
      </c>
      <c r="M58" s="38" t="s">
        <v>65</v>
      </c>
    </row>
    <row r="59" spans="2:13">
      <c r="B59" s="1"/>
      <c r="C59" s="1"/>
      <c r="D59" s="4" t="s">
        <v>86</v>
      </c>
      <c r="E59" s="83"/>
      <c r="F59" s="4"/>
      <c r="G59" s="4"/>
      <c r="H59" s="4"/>
      <c r="I59" s="29">
        <f>SUM(I57:I58)</f>
        <v>2693.25</v>
      </c>
      <c r="J59" s="4"/>
      <c r="K59" s="4"/>
      <c r="L59" s="29">
        <f>SUM(L57:L58)</f>
        <v>5386.5</v>
      </c>
    </row>
    <row r="60" spans="2:13">
      <c r="B60" s="18" t="s">
        <v>67</v>
      </c>
      <c r="C60" s="19" t="s">
        <v>51</v>
      </c>
      <c r="D60" s="8" t="s">
        <v>68</v>
      </c>
      <c r="E60" s="84" t="s">
        <v>45</v>
      </c>
      <c r="F60" s="8">
        <v>0</v>
      </c>
      <c r="G60" s="7">
        <v>0.25</v>
      </c>
      <c r="H60" s="27">
        <f>'Reference values'!$C$7</f>
        <v>405</v>
      </c>
      <c r="I60" s="27">
        <f>G60*H60*'Reference values'!$C$3</f>
        <v>1923.75</v>
      </c>
      <c r="J60" s="76">
        <v>0</v>
      </c>
      <c r="K60" s="27">
        <f>'Reference values'!$C$7</f>
        <v>405</v>
      </c>
      <c r="L60" s="27">
        <f>J60*K60*'Reference values'!$C$3</f>
        <v>0</v>
      </c>
    </row>
    <row r="61" spans="2:13">
      <c r="B61" s="18" t="s">
        <v>67</v>
      </c>
      <c r="C61" s="16" t="s">
        <v>43</v>
      </c>
      <c r="D61" s="8" t="s">
        <v>69</v>
      </c>
      <c r="E61" s="84" t="s">
        <v>41</v>
      </c>
      <c r="F61" s="8">
        <v>2</v>
      </c>
      <c r="G61" s="7">
        <v>0.25</v>
      </c>
      <c r="H61" s="27">
        <f>'Reference values'!$C$6</f>
        <v>500</v>
      </c>
      <c r="I61" s="27">
        <f>G61*H61*'Reference values'!$C$3</f>
        <v>2375</v>
      </c>
      <c r="J61" s="36">
        <v>0.25</v>
      </c>
      <c r="K61" s="27">
        <f>'Reference values'!$C$6</f>
        <v>500</v>
      </c>
      <c r="L61" s="27">
        <f>J61*K61*'Reference values'!$C$3</f>
        <v>2375</v>
      </c>
    </row>
    <row r="62" spans="2:13">
      <c r="B62" s="18" t="s">
        <v>67</v>
      </c>
      <c r="C62" s="19" t="s">
        <v>51</v>
      </c>
      <c r="D62" s="8" t="s">
        <v>70</v>
      </c>
      <c r="E62" s="84" t="s">
        <v>41</v>
      </c>
      <c r="F62" s="8">
        <v>0</v>
      </c>
      <c r="G62" s="7">
        <v>0.25</v>
      </c>
      <c r="H62" s="27">
        <f>'Reference values'!$C$6</f>
        <v>500</v>
      </c>
      <c r="I62" s="27">
        <f>G62*H62*'Reference values'!$C$3</f>
        <v>2375</v>
      </c>
      <c r="J62" s="7">
        <v>0.25</v>
      </c>
      <c r="K62" s="27">
        <f>'Reference values'!$C$6</f>
        <v>500</v>
      </c>
      <c r="L62" s="27">
        <f>J62*K62*'Reference values'!$C$3</f>
        <v>2375</v>
      </c>
    </row>
    <row r="63" spans="2:13">
      <c r="B63" s="18" t="s">
        <v>67</v>
      </c>
      <c r="C63" s="16" t="s">
        <v>43</v>
      </c>
      <c r="D63" s="8" t="s">
        <v>71</v>
      </c>
      <c r="E63" s="84" t="s">
        <v>47</v>
      </c>
      <c r="F63" s="8">
        <v>6</v>
      </c>
      <c r="G63" s="7">
        <v>0.5</v>
      </c>
      <c r="H63" s="27">
        <f>'Reference values'!$C$8</f>
        <v>350</v>
      </c>
      <c r="I63" s="27">
        <f>G63*H63*'Reference values'!$C$3</f>
        <v>3325</v>
      </c>
      <c r="J63" s="7">
        <v>0.5</v>
      </c>
      <c r="K63" s="27">
        <f>'Reference values'!$C$8</f>
        <v>350</v>
      </c>
      <c r="L63" s="27">
        <f>J63*K63*'Reference values'!$C$3</f>
        <v>3325</v>
      </c>
    </row>
    <row r="64" spans="2:13">
      <c r="B64" s="18" t="s">
        <v>67</v>
      </c>
      <c r="C64" s="37" t="s">
        <v>72</v>
      </c>
      <c r="D64" s="8" t="s">
        <v>73</v>
      </c>
      <c r="E64" s="84" t="s">
        <v>47</v>
      </c>
      <c r="F64" s="8">
        <v>13</v>
      </c>
      <c r="G64" s="7">
        <v>0.25</v>
      </c>
      <c r="H64" s="27">
        <f>'Reference values'!$C$8</f>
        <v>350</v>
      </c>
      <c r="I64" s="27">
        <f>G64*H64*'Reference values'!$C$3</f>
        <v>1662.5</v>
      </c>
      <c r="J64" s="7">
        <v>0.5</v>
      </c>
      <c r="K64" s="27">
        <f>'Reference values'!$C$8</f>
        <v>350</v>
      </c>
      <c r="L64" s="27">
        <f>J64*K64*'Reference values'!$C$3</f>
        <v>3325</v>
      </c>
    </row>
    <row r="65" spans="1:14">
      <c r="B65" s="18" t="s">
        <v>67</v>
      </c>
      <c r="C65" s="37" t="s">
        <v>72</v>
      </c>
      <c r="D65" s="8" t="s">
        <v>74</v>
      </c>
      <c r="E65" s="84" t="s">
        <v>75</v>
      </c>
      <c r="F65" s="8" t="s">
        <v>76</v>
      </c>
      <c r="G65" s="76">
        <v>0</v>
      </c>
      <c r="H65" s="27">
        <f>'Reference values'!$C$9</f>
        <v>700</v>
      </c>
      <c r="I65" s="27">
        <f>G65*H65*'Reference values'!$C$3</f>
        <v>0</v>
      </c>
      <c r="J65" s="76">
        <v>0</v>
      </c>
      <c r="K65" s="27">
        <f>'Reference values'!$C$9</f>
        <v>700</v>
      </c>
      <c r="L65" s="27">
        <f>J65*K65*'Reference values'!$C$3</f>
        <v>0</v>
      </c>
    </row>
    <row r="66" spans="1:14">
      <c r="B66" s="1"/>
      <c r="C66" s="1"/>
      <c r="D66" s="4" t="s">
        <v>87</v>
      </c>
      <c r="E66" s="83"/>
      <c r="F66" s="4"/>
      <c r="G66" s="4"/>
      <c r="H66" s="4"/>
      <c r="I66" s="28">
        <f>SUM(I60:I65)</f>
        <v>11661.25</v>
      </c>
      <c r="J66" s="4"/>
      <c r="K66" s="4"/>
      <c r="L66" s="28">
        <f>SUM(L60:L65)</f>
        <v>11400</v>
      </c>
    </row>
    <row r="67" spans="1:14" ht="32.25" customHeight="1">
      <c r="B67" s="37" t="s">
        <v>78</v>
      </c>
      <c r="C67" s="37" t="s">
        <v>72</v>
      </c>
      <c r="D67" s="8" t="s">
        <v>73</v>
      </c>
      <c r="E67" s="84" t="s">
        <v>47</v>
      </c>
      <c r="F67" s="8" t="s">
        <v>76</v>
      </c>
      <c r="G67" s="7">
        <v>0.40500000000000003</v>
      </c>
      <c r="H67" s="27">
        <f>'Reference values'!$C$8</f>
        <v>350</v>
      </c>
      <c r="I67" s="27">
        <f>G67*H67*'Reference values'!$C$3</f>
        <v>2693.25</v>
      </c>
      <c r="J67" s="7">
        <v>0.40500000000000003</v>
      </c>
      <c r="K67" s="27">
        <f>'Reference values'!$C$8</f>
        <v>350</v>
      </c>
      <c r="L67" s="27">
        <f>J67*K67*'Reference values'!$C$3</f>
        <v>2693.25</v>
      </c>
      <c r="M67" s="38" t="s">
        <v>79</v>
      </c>
      <c r="N67" t="s">
        <v>80</v>
      </c>
    </row>
    <row r="68" spans="1:14">
      <c r="B68" s="1"/>
      <c r="C68" s="1"/>
      <c r="D68" s="4" t="s">
        <v>81</v>
      </c>
      <c r="E68" s="83"/>
      <c r="F68" s="4"/>
      <c r="G68" s="4"/>
      <c r="H68" s="4"/>
      <c r="I68" s="28">
        <f>SUM(I67)</f>
        <v>2693.25</v>
      </c>
      <c r="J68" s="4"/>
      <c r="K68" s="4"/>
      <c r="L68" s="28">
        <f>SUM(L67)</f>
        <v>2693.25</v>
      </c>
    </row>
    <row r="69" spans="1:14">
      <c r="B69" s="1"/>
      <c r="C69" s="1"/>
      <c r="D69" s="12" t="s">
        <v>82</v>
      </c>
      <c r="E69" s="86"/>
      <c r="F69" s="12"/>
      <c r="G69" s="12"/>
      <c r="H69" s="4"/>
      <c r="I69" s="42">
        <f>SUM(I56,I59,I66)</f>
        <v>42379.5</v>
      </c>
      <c r="J69" s="12"/>
      <c r="K69" s="4"/>
      <c r="L69" s="42">
        <f>SUM(L56,L59,L66)</f>
        <v>77729</v>
      </c>
    </row>
    <row r="70" spans="1:14">
      <c r="B70" s="1"/>
      <c r="C70" s="1"/>
    </row>
    <row r="71" spans="1:14">
      <c r="B71" s="1"/>
      <c r="C71" s="1"/>
    </row>
    <row r="72" spans="1:14">
      <c r="B72" s="1"/>
      <c r="C72" s="1"/>
    </row>
    <row r="73" spans="1:14" ht="48.95" customHeight="1">
      <c r="E73" s="80" t="s">
        <v>29</v>
      </c>
      <c r="F73" s="80" t="s">
        <v>30</v>
      </c>
      <c r="G73" s="117" t="s">
        <v>31</v>
      </c>
      <c r="H73" s="118"/>
      <c r="I73" s="118"/>
      <c r="J73" s="119" t="s">
        <v>32</v>
      </c>
      <c r="K73" s="120"/>
      <c r="L73" s="120"/>
    </row>
    <row r="74" spans="1:14">
      <c r="A74" s="23" t="s">
        <v>88</v>
      </c>
      <c r="B74" s="1"/>
      <c r="C74" s="1"/>
      <c r="D74" s="31" t="s">
        <v>33</v>
      </c>
      <c r="E74" s="79" t="s">
        <v>34</v>
      </c>
      <c r="F74" s="79" t="s">
        <v>35</v>
      </c>
      <c r="G74" s="33" t="s">
        <v>35</v>
      </c>
      <c r="H74" s="33" t="s">
        <v>36</v>
      </c>
      <c r="I74" s="33" t="s">
        <v>37</v>
      </c>
      <c r="J74" s="34" t="s">
        <v>35</v>
      </c>
      <c r="K74" s="34" t="s">
        <v>36</v>
      </c>
      <c r="L74" s="34" t="s">
        <v>37</v>
      </c>
    </row>
    <row r="75" spans="1:14" ht="15.95">
      <c r="A75" s="88"/>
      <c r="B75" s="87" t="s">
        <v>89</v>
      </c>
      <c r="C75" s="17" t="s">
        <v>39</v>
      </c>
      <c r="D75" s="8" t="s">
        <v>40</v>
      </c>
      <c r="E75" s="84" t="s">
        <v>41</v>
      </c>
      <c r="F75" s="8">
        <v>0</v>
      </c>
      <c r="G75" s="76">
        <v>0</v>
      </c>
      <c r="H75" s="27">
        <f>'Reference values'!$C$6</f>
        <v>500</v>
      </c>
      <c r="I75" s="27">
        <f>G75*H75*'Reference values'!$C$3</f>
        <v>0</v>
      </c>
      <c r="J75" s="76">
        <v>0</v>
      </c>
      <c r="K75" s="27">
        <f>'Reference values'!$C$6</f>
        <v>500</v>
      </c>
      <c r="L75" s="27">
        <f>J75*K75*'Reference values'!$C$3</f>
        <v>0</v>
      </c>
      <c r="M75" s="38" t="s">
        <v>90</v>
      </c>
    </row>
    <row r="76" spans="1:14" ht="15.95">
      <c r="A76" s="88"/>
      <c r="B76" s="18" t="s">
        <v>67</v>
      </c>
      <c r="C76" s="16" t="s">
        <v>43</v>
      </c>
      <c r="D76" s="8" t="s">
        <v>44</v>
      </c>
      <c r="E76" s="84" t="s">
        <v>47</v>
      </c>
      <c r="F76" s="8">
        <v>3</v>
      </c>
      <c r="G76" s="76">
        <v>0</v>
      </c>
      <c r="H76" s="27">
        <f>'Reference values'!$C$8</f>
        <v>350</v>
      </c>
      <c r="I76" s="27">
        <f>G76*H76*'Reference values'!$C$3</f>
        <v>0</v>
      </c>
      <c r="J76" s="77">
        <v>1</v>
      </c>
      <c r="K76" s="27">
        <f>'Reference values'!$C$8</f>
        <v>350</v>
      </c>
      <c r="L76" s="27">
        <f>J76*K76*'Reference values'!$C$3</f>
        <v>6650</v>
      </c>
      <c r="M76" s="38" t="s">
        <v>91</v>
      </c>
    </row>
    <row r="77" spans="1:14" ht="15.95">
      <c r="A77" s="88"/>
      <c r="B77" s="18" t="s">
        <v>67</v>
      </c>
      <c r="C77" s="16" t="s">
        <v>43</v>
      </c>
      <c r="D77" s="8" t="s">
        <v>46</v>
      </c>
      <c r="E77" s="84" t="s">
        <v>47</v>
      </c>
      <c r="F77" s="8">
        <v>0</v>
      </c>
      <c r="G77" s="76">
        <v>0</v>
      </c>
      <c r="H77" s="27">
        <f>'Reference values'!$C$8</f>
        <v>350</v>
      </c>
      <c r="I77" s="27">
        <f>G77*H77*'Reference values'!$C$3</f>
        <v>0</v>
      </c>
      <c r="J77" s="76">
        <v>0</v>
      </c>
      <c r="K77" s="27">
        <f>'Reference values'!$C$8</f>
        <v>350</v>
      </c>
      <c r="L77" s="27">
        <f>J77*K77*'Reference values'!$C$3</f>
        <v>0</v>
      </c>
      <c r="M77" s="38" t="s">
        <v>92</v>
      </c>
    </row>
    <row r="78" spans="1:14" ht="15.95">
      <c r="A78" s="88"/>
      <c r="B78" s="18" t="s">
        <v>67</v>
      </c>
      <c r="C78" s="15" t="s">
        <v>48</v>
      </c>
      <c r="D78" s="8" t="s">
        <v>49</v>
      </c>
      <c r="E78" s="84" t="s">
        <v>47</v>
      </c>
      <c r="F78" s="8">
        <v>3</v>
      </c>
      <c r="G78" s="76">
        <v>0</v>
      </c>
      <c r="H78" s="27">
        <f>'Reference values'!$C$8</f>
        <v>350</v>
      </c>
      <c r="I78" s="27">
        <f>G78*H78*'Reference values'!$C$3</f>
        <v>0</v>
      </c>
      <c r="J78" s="77">
        <v>1</v>
      </c>
      <c r="K78" s="27">
        <f>'Reference values'!$C$8</f>
        <v>350</v>
      </c>
      <c r="L78" s="27">
        <f>J78*K78*'Reference values'!$C$3</f>
        <v>6650</v>
      </c>
      <c r="M78" s="38" t="s">
        <v>93</v>
      </c>
    </row>
    <row r="79" spans="1:14" ht="15.95">
      <c r="A79" s="88"/>
      <c r="B79" s="18" t="s">
        <v>67</v>
      </c>
      <c r="C79" s="15" t="s">
        <v>48</v>
      </c>
      <c r="D79" s="8" t="s">
        <v>50</v>
      </c>
      <c r="E79" s="84" t="s">
        <v>47</v>
      </c>
      <c r="F79" s="8">
        <v>0</v>
      </c>
      <c r="G79" s="7">
        <v>0.5</v>
      </c>
      <c r="H79" s="27">
        <f>'Reference values'!$C$8</f>
        <v>350</v>
      </c>
      <c r="I79" s="27">
        <f>G79*H79*'Reference values'!$C$3</f>
        <v>3325</v>
      </c>
      <c r="J79" s="77">
        <v>1</v>
      </c>
      <c r="K79" s="27">
        <f>'Reference values'!$C$8</f>
        <v>350</v>
      </c>
      <c r="L79" s="27">
        <f>J79*K79*'Reference values'!$C$3</f>
        <v>6650</v>
      </c>
      <c r="M79" s="38" t="s">
        <v>93</v>
      </c>
    </row>
    <row r="80" spans="1:14">
      <c r="A80" s="88"/>
      <c r="B80" s="43" t="s">
        <v>38</v>
      </c>
      <c r="C80" s="19" t="s">
        <v>51</v>
      </c>
      <c r="D80" s="8" t="s">
        <v>52</v>
      </c>
      <c r="E80" s="84" t="s">
        <v>41</v>
      </c>
      <c r="F80" s="8">
        <v>0</v>
      </c>
      <c r="G80" s="7">
        <v>0.5</v>
      </c>
      <c r="H80" s="27">
        <f>'Reference values'!$C$4</f>
        <v>943</v>
      </c>
      <c r="I80" s="27">
        <f>G80*H80*'Reference values'!$C$3</f>
        <v>8958.5</v>
      </c>
      <c r="J80" s="7">
        <v>1</v>
      </c>
      <c r="K80" s="27">
        <f>'Reference values'!$C$4</f>
        <v>943</v>
      </c>
      <c r="L80" s="27">
        <f>J80*K80*'Reference values'!$C$3</f>
        <v>17917</v>
      </c>
    </row>
    <row r="81" spans="1:13" ht="15.95">
      <c r="A81" s="88"/>
      <c r="B81" s="87" t="s">
        <v>89</v>
      </c>
      <c r="C81" s="19" t="s">
        <v>51</v>
      </c>
      <c r="D81" s="8" t="s">
        <v>53</v>
      </c>
      <c r="E81" s="84" t="s">
        <v>45</v>
      </c>
      <c r="F81" s="8">
        <v>0</v>
      </c>
      <c r="G81" s="76">
        <v>0</v>
      </c>
      <c r="H81" s="27">
        <f>'Reference values'!$C$4</f>
        <v>943</v>
      </c>
      <c r="I81" s="27">
        <f>G81*H81*'Reference values'!$C$3</f>
        <v>0</v>
      </c>
      <c r="J81" s="76">
        <v>0</v>
      </c>
      <c r="K81" s="27">
        <f>'Reference values'!$C$4</f>
        <v>943</v>
      </c>
      <c r="L81" s="27">
        <f>J81*K81*'Reference values'!$C$3</f>
        <v>0</v>
      </c>
      <c r="M81" s="38" t="s">
        <v>94</v>
      </c>
    </row>
    <row r="82" spans="1:13">
      <c r="A82" s="88"/>
      <c r="B82" s="43" t="s">
        <v>38</v>
      </c>
      <c r="C82" s="19" t="s">
        <v>51</v>
      </c>
      <c r="D82" s="8" t="s">
        <v>54</v>
      </c>
      <c r="E82" s="84" t="s">
        <v>47</v>
      </c>
      <c r="F82" s="8">
        <v>0</v>
      </c>
      <c r="G82" s="76">
        <v>0</v>
      </c>
      <c r="H82" s="27">
        <f>'Reference values'!$C$4</f>
        <v>943</v>
      </c>
      <c r="I82" s="27">
        <f>G82*H82*'Reference values'!$C$3</f>
        <v>0</v>
      </c>
      <c r="J82" s="77">
        <v>1</v>
      </c>
      <c r="K82" s="27">
        <f>'Reference values'!$C$4</f>
        <v>943</v>
      </c>
      <c r="L82" s="27">
        <f>J82*K82*'Reference values'!$C$3</f>
        <v>17917</v>
      </c>
    </row>
    <row r="83" spans="1:13">
      <c r="A83" s="88"/>
      <c r="B83" s="43" t="s">
        <v>38</v>
      </c>
      <c r="C83" s="19" t="s">
        <v>51</v>
      </c>
      <c r="D83" s="8" t="s">
        <v>55</v>
      </c>
      <c r="E83" s="84">
        <v>7</v>
      </c>
      <c r="F83" s="8">
        <v>1</v>
      </c>
      <c r="G83" s="7">
        <v>1</v>
      </c>
      <c r="H83" s="27">
        <f>'Reference values'!$C$4</f>
        <v>943</v>
      </c>
      <c r="I83" s="27">
        <f>G83*H83*'Reference values'!$C$3</f>
        <v>17917</v>
      </c>
      <c r="J83" s="7">
        <v>1</v>
      </c>
      <c r="K83" s="27">
        <f>'Reference values'!$C$4</f>
        <v>943</v>
      </c>
      <c r="L83" s="27">
        <f>J83*K83*'Reference values'!$C$3</f>
        <v>17917</v>
      </c>
    </row>
    <row r="84" spans="1:13">
      <c r="A84" s="88"/>
      <c r="B84" s="43" t="s">
        <v>38</v>
      </c>
      <c r="C84" s="19" t="s">
        <v>51</v>
      </c>
      <c r="D84" s="8" t="s">
        <v>56</v>
      </c>
      <c r="E84" s="84" t="s">
        <v>47</v>
      </c>
      <c r="F84" s="8">
        <v>4</v>
      </c>
      <c r="G84" s="7">
        <v>1</v>
      </c>
      <c r="H84" s="27">
        <f>'Reference values'!$C$4</f>
        <v>943</v>
      </c>
      <c r="I84" s="27">
        <f>G84*H84*'Reference values'!$C$3</f>
        <v>17917</v>
      </c>
      <c r="J84" s="7">
        <v>1</v>
      </c>
      <c r="K84" s="27">
        <f>'Reference values'!$C$4</f>
        <v>943</v>
      </c>
      <c r="L84" s="27">
        <f>J84*K84*'Reference values'!$C$3</f>
        <v>17917</v>
      </c>
    </row>
    <row r="85" spans="1:13">
      <c r="A85" s="88"/>
      <c r="B85" s="43" t="s">
        <v>38</v>
      </c>
      <c r="C85" s="19" t="s">
        <v>51</v>
      </c>
      <c r="D85" s="8" t="s">
        <v>57</v>
      </c>
      <c r="E85" s="84">
        <v>7</v>
      </c>
      <c r="F85" s="8">
        <v>1</v>
      </c>
      <c r="G85" s="7">
        <v>0.5</v>
      </c>
      <c r="H85" s="27">
        <f>'Reference values'!$C$4</f>
        <v>943</v>
      </c>
      <c r="I85" s="27">
        <f>G85*H85*'Reference values'!$C$3</f>
        <v>8958.5</v>
      </c>
      <c r="J85" s="7">
        <v>0.5</v>
      </c>
      <c r="K85" s="27">
        <f>'Reference values'!$C$4</f>
        <v>943</v>
      </c>
      <c r="L85" s="27">
        <f>J85*K85*'Reference values'!$C$3</f>
        <v>8958.5</v>
      </c>
    </row>
    <row r="86" spans="1:13" ht="15.95">
      <c r="A86" s="88"/>
      <c r="B86" s="18" t="s">
        <v>67</v>
      </c>
      <c r="C86" s="20" t="s">
        <v>58</v>
      </c>
      <c r="D86" s="8" t="s">
        <v>59</v>
      </c>
      <c r="E86" s="84" t="s">
        <v>47</v>
      </c>
      <c r="F86" s="8">
        <v>2</v>
      </c>
      <c r="G86" s="76">
        <v>0</v>
      </c>
      <c r="H86" s="27">
        <f>'Reference values'!$C$8</f>
        <v>350</v>
      </c>
      <c r="I86" s="27">
        <f>G86*H86*'Reference values'!$C$3</f>
        <v>0</v>
      </c>
      <c r="J86" s="76">
        <v>0</v>
      </c>
      <c r="K86" s="27">
        <f>'Reference values'!$C$8</f>
        <v>350</v>
      </c>
      <c r="L86" s="27">
        <f>J86*K86*'Reference values'!$C$3</f>
        <v>0</v>
      </c>
      <c r="M86" s="89" t="s">
        <v>95</v>
      </c>
    </row>
    <row r="87" spans="1:13">
      <c r="B87" s="1"/>
      <c r="C87" s="1"/>
      <c r="D87" s="4" t="s">
        <v>85</v>
      </c>
      <c r="E87" s="83"/>
      <c r="F87" s="4"/>
      <c r="G87" s="4"/>
      <c r="H87" s="4"/>
      <c r="I87" s="29">
        <f>SUM(I75:I86)</f>
        <v>57076</v>
      </c>
      <c r="J87" s="4"/>
      <c r="K87" s="4"/>
      <c r="L87" s="29">
        <f>SUM(L75:L86)</f>
        <v>100576.5</v>
      </c>
    </row>
    <row r="88" spans="1:13" ht="27" customHeight="1">
      <c r="A88" s="88"/>
      <c r="B88" s="18" t="s">
        <v>67</v>
      </c>
      <c r="C88" s="85" t="s">
        <v>61</v>
      </c>
      <c r="D88" s="8" t="s">
        <v>62</v>
      </c>
      <c r="E88" s="84" t="s">
        <v>47</v>
      </c>
      <c r="F88" s="8">
        <v>0</v>
      </c>
      <c r="G88" s="7">
        <v>0.28499999999999998</v>
      </c>
      <c r="H88" s="27">
        <f>'Reference values'!$C$8</f>
        <v>350</v>
      </c>
      <c r="I88" s="27">
        <f>G88*H88*'Reference values'!$C$3</f>
        <v>1895.2499999999998</v>
      </c>
      <c r="J88" s="7">
        <v>0.28499999999999998</v>
      </c>
      <c r="K88" s="27">
        <f>'Reference values'!$C$8</f>
        <v>350</v>
      </c>
      <c r="L88" s="27">
        <f>J88*K88*'Reference values'!$C$3</f>
        <v>1895.2499999999998</v>
      </c>
      <c r="M88" s="38" t="s">
        <v>96</v>
      </c>
    </row>
    <row r="89" spans="1:13" ht="15.95">
      <c r="A89" s="88"/>
      <c r="B89" s="18" t="s">
        <v>67</v>
      </c>
      <c r="C89" s="85" t="s">
        <v>61</v>
      </c>
      <c r="D89" s="8" t="s">
        <v>64</v>
      </c>
      <c r="E89" s="84" t="s">
        <v>47</v>
      </c>
      <c r="F89" s="8">
        <v>0</v>
      </c>
      <c r="G89" s="76">
        <v>0</v>
      </c>
      <c r="H89" s="27">
        <f>'Reference values'!$C$5</f>
        <v>350</v>
      </c>
      <c r="I89" s="27">
        <f>G89*H89*'Reference values'!$C$3</f>
        <v>0</v>
      </c>
      <c r="J89" s="7">
        <v>0.28499999999999998</v>
      </c>
      <c r="K89" s="27">
        <f>'Reference values'!$C$5</f>
        <v>350</v>
      </c>
      <c r="L89" s="27">
        <f>J89*K89*'Reference values'!$C$3</f>
        <v>1895.2499999999998</v>
      </c>
      <c r="M89" s="38" t="s">
        <v>96</v>
      </c>
    </row>
    <row r="90" spans="1:13">
      <c r="B90" s="1"/>
      <c r="C90" s="1"/>
      <c r="D90" s="4" t="s">
        <v>86</v>
      </c>
      <c r="E90" s="83"/>
      <c r="F90" s="4"/>
      <c r="G90" s="4"/>
      <c r="H90" s="4"/>
      <c r="I90" s="29">
        <f>SUM(I88:I89)</f>
        <v>1895.2499999999998</v>
      </c>
      <c r="J90" s="4"/>
      <c r="K90" s="4"/>
      <c r="L90" s="29">
        <f>SUM(L88:L89)</f>
        <v>3790.4999999999995</v>
      </c>
    </row>
    <row r="91" spans="1:13">
      <c r="A91" s="88"/>
      <c r="B91" s="18" t="s">
        <v>67</v>
      </c>
      <c r="C91" s="19" t="s">
        <v>51</v>
      </c>
      <c r="D91" s="8" t="s">
        <v>68</v>
      </c>
      <c r="E91" s="84" t="s">
        <v>45</v>
      </c>
      <c r="F91" s="8">
        <v>0</v>
      </c>
      <c r="G91" s="7">
        <v>0.25</v>
      </c>
      <c r="H91" s="27">
        <f>'Reference values'!$C$7</f>
        <v>405</v>
      </c>
      <c r="I91" s="27">
        <f>G91*H91*'Reference values'!$C$3</f>
        <v>1923.75</v>
      </c>
      <c r="J91" s="77">
        <v>0.5</v>
      </c>
      <c r="K91" s="27">
        <f>'Reference values'!$C$7</f>
        <v>405</v>
      </c>
      <c r="L91" s="27">
        <f>J91*K91*'Reference values'!$C$3</f>
        <v>3847.5</v>
      </c>
    </row>
    <row r="92" spans="1:13" ht="15.95">
      <c r="A92" s="88"/>
      <c r="B92" s="18" t="s">
        <v>67</v>
      </c>
      <c r="C92" s="16" t="s">
        <v>43</v>
      </c>
      <c r="D92" s="8" t="s">
        <v>69</v>
      </c>
      <c r="E92" s="84" t="s">
        <v>41</v>
      </c>
      <c r="F92" s="8">
        <v>2</v>
      </c>
      <c r="G92" s="76">
        <v>0</v>
      </c>
      <c r="H92" s="27">
        <f>'Reference values'!$C$6</f>
        <v>500</v>
      </c>
      <c r="I92" s="27">
        <f>G92*H92*'Reference values'!$C$3</f>
        <v>0</v>
      </c>
      <c r="J92" s="76">
        <v>0</v>
      </c>
      <c r="K92" s="27">
        <f>'Reference values'!$C$6</f>
        <v>500</v>
      </c>
      <c r="L92" s="27">
        <f>J92*K92*'Reference values'!$C$3</f>
        <v>0</v>
      </c>
      <c r="M92" s="38" t="s">
        <v>97</v>
      </c>
    </row>
    <row r="93" spans="1:13" ht="15.95">
      <c r="A93" s="88"/>
      <c r="B93" s="18" t="s">
        <v>67</v>
      </c>
      <c r="C93" s="19" t="s">
        <v>51</v>
      </c>
      <c r="D93" s="8" t="s">
        <v>70</v>
      </c>
      <c r="E93" s="84" t="s">
        <v>41</v>
      </c>
      <c r="F93" s="8">
        <v>0</v>
      </c>
      <c r="G93" s="76">
        <v>0</v>
      </c>
      <c r="H93" s="27">
        <f>'Reference values'!$C$6</f>
        <v>500</v>
      </c>
      <c r="I93" s="27">
        <f>G93*H93*'Reference values'!$C$3</f>
        <v>0</v>
      </c>
      <c r="J93" s="76">
        <v>0</v>
      </c>
      <c r="K93" s="27">
        <f>'Reference values'!$C$6</f>
        <v>500</v>
      </c>
      <c r="L93" s="27">
        <f>J93*K93*'Reference values'!$C$3</f>
        <v>0</v>
      </c>
      <c r="M93" s="38" t="s">
        <v>93</v>
      </c>
    </row>
    <row r="94" spans="1:13" ht="15.95">
      <c r="A94" s="88"/>
      <c r="B94" s="18" t="s">
        <v>67</v>
      </c>
      <c r="C94" s="16" t="s">
        <v>43</v>
      </c>
      <c r="D94" s="8" t="s">
        <v>71</v>
      </c>
      <c r="E94" s="84" t="s">
        <v>47</v>
      </c>
      <c r="F94" s="8">
        <v>6</v>
      </c>
      <c r="G94" s="76">
        <v>0</v>
      </c>
      <c r="H94" s="27">
        <f>'Reference values'!$C$8</f>
        <v>350</v>
      </c>
      <c r="I94" s="27">
        <f>G94*H94*'Reference values'!$C$3</f>
        <v>0</v>
      </c>
      <c r="J94" s="76">
        <v>0</v>
      </c>
      <c r="K94" s="27">
        <f>'Reference values'!$C$8</f>
        <v>350</v>
      </c>
      <c r="L94" s="27">
        <f>J94*K94*'Reference values'!$C$3</f>
        <v>0</v>
      </c>
      <c r="M94" s="89" t="s">
        <v>98</v>
      </c>
    </row>
    <row r="95" spans="1:13" ht="32.1">
      <c r="A95" s="88"/>
      <c r="B95" s="18" t="s">
        <v>67</v>
      </c>
      <c r="C95" s="37" t="s">
        <v>72</v>
      </c>
      <c r="D95" s="8" t="s">
        <v>73</v>
      </c>
      <c r="E95" s="84" t="s">
        <v>47</v>
      </c>
      <c r="F95" s="8">
        <v>13</v>
      </c>
      <c r="G95" s="76">
        <v>0</v>
      </c>
      <c r="H95" s="27">
        <f>'Reference values'!$C$8</f>
        <v>350</v>
      </c>
      <c r="I95" s="27">
        <f>G95*H95*'Reference values'!$C$3</f>
        <v>0</v>
      </c>
      <c r="J95" s="76">
        <v>0</v>
      </c>
      <c r="K95" s="27">
        <f>'Reference values'!$C$8</f>
        <v>350</v>
      </c>
      <c r="L95" s="27">
        <f>J95*K95*'Reference values'!$C$3</f>
        <v>0</v>
      </c>
      <c r="M95" s="38" t="s">
        <v>99</v>
      </c>
    </row>
    <row r="96" spans="1:13">
      <c r="A96" s="88"/>
      <c r="B96" s="18" t="s">
        <v>67</v>
      </c>
      <c r="C96" s="37" t="s">
        <v>72</v>
      </c>
      <c r="D96" s="8" t="s">
        <v>74</v>
      </c>
      <c r="E96" s="84" t="s">
        <v>75</v>
      </c>
      <c r="F96" s="8" t="s">
        <v>76</v>
      </c>
      <c r="G96" s="76">
        <v>0</v>
      </c>
      <c r="H96" s="27">
        <f>'Reference values'!$C$9</f>
        <v>700</v>
      </c>
      <c r="I96" s="27">
        <f>G96*H96*'Reference values'!$C$3</f>
        <v>0</v>
      </c>
      <c r="J96" s="76">
        <v>0</v>
      </c>
      <c r="K96" s="27">
        <f>'Reference values'!$C$9</f>
        <v>700</v>
      </c>
      <c r="L96" s="27">
        <f>J96*K96*'Reference values'!$C$3</f>
        <v>0</v>
      </c>
    </row>
    <row r="97" spans="1:14">
      <c r="B97" s="1"/>
      <c r="C97" s="1"/>
      <c r="D97" s="4" t="s">
        <v>87</v>
      </c>
      <c r="E97" s="83"/>
      <c r="F97" s="4"/>
      <c r="G97" s="4"/>
      <c r="H97" s="4"/>
      <c r="I97" s="28">
        <f>SUM(I91:I96)</f>
        <v>1923.75</v>
      </c>
      <c r="J97" s="4"/>
      <c r="K97" s="4"/>
      <c r="L97" s="28">
        <f>SUM(L91:L96)</f>
        <v>3847.5</v>
      </c>
    </row>
    <row r="98" spans="1:14" ht="32.25" customHeight="1">
      <c r="A98" s="88"/>
      <c r="B98" s="37" t="s">
        <v>78</v>
      </c>
      <c r="C98" s="37" t="s">
        <v>72</v>
      </c>
      <c r="D98" s="8" t="s">
        <v>73</v>
      </c>
      <c r="E98" s="84" t="s">
        <v>47</v>
      </c>
      <c r="F98" s="8" t="s">
        <v>76</v>
      </c>
      <c r="G98" s="76">
        <v>0</v>
      </c>
      <c r="H98" s="27">
        <f>'Reference values'!$C$8</f>
        <v>350</v>
      </c>
      <c r="I98" s="27">
        <f>G98*H98*'Reference values'!$C$3</f>
        <v>0</v>
      </c>
      <c r="J98" s="76">
        <v>0</v>
      </c>
      <c r="K98" s="27">
        <f>'Reference values'!$C$8</f>
        <v>350</v>
      </c>
      <c r="L98" s="27">
        <f>J98*K98*'Reference values'!$C$3</f>
        <v>0</v>
      </c>
      <c r="M98" s="38" t="s">
        <v>100</v>
      </c>
      <c r="N98" t="s">
        <v>80</v>
      </c>
    </row>
    <row r="99" spans="1:14">
      <c r="B99" s="1"/>
      <c r="C99" s="1"/>
      <c r="D99" s="4" t="s">
        <v>81</v>
      </c>
      <c r="E99" s="83"/>
      <c r="F99" s="4"/>
      <c r="G99" s="4"/>
      <c r="H99" s="4"/>
      <c r="I99" s="28">
        <f>SUM(I98)</f>
        <v>0</v>
      </c>
      <c r="J99" s="4"/>
      <c r="K99" s="4"/>
      <c r="L99" s="28">
        <f>SUM(L98)</f>
        <v>0</v>
      </c>
    </row>
    <row r="100" spans="1:14">
      <c r="B100" s="1"/>
      <c r="C100" s="1"/>
      <c r="D100" s="12" t="s">
        <v>82</v>
      </c>
      <c r="E100" s="86"/>
      <c r="F100" s="12"/>
      <c r="G100" s="12"/>
      <c r="H100" s="4"/>
      <c r="I100" s="42">
        <f>SUM(I87,I90,I97)</f>
        <v>60895</v>
      </c>
      <c r="J100" s="12"/>
      <c r="K100" s="4"/>
      <c r="L100" s="42">
        <f>SUM(L87,L90,L97)</f>
        <v>108214.5</v>
      </c>
    </row>
    <row r="101" spans="1:14">
      <c r="B101" s="1"/>
      <c r="C101" s="1"/>
    </row>
    <row r="102" spans="1:14">
      <c r="B102" s="1"/>
      <c r="C102" s="1"/>
    </row>
    <row r="103" spans="1:14">
      <c r="B103" s="1"/>
      <c r="C103" s="1"/>
    </row>
    <row r="104" spans="1:14">
      <c r="B104" s="1"/>
      <c r="C104" s="1"/>
    </row>
    <row r="106" spans="1:14" ht="50.1" customHeight="1">
      <c r="E106" s="80" t="s">
        <v>29</v>
      </c>
      <c r="F106" s="80" t="s">
        <v>30</v>
      </c>
      <c r="G106" s="117" t="s">
        <v>31</v>
      </c>
      <c r="H106" s="118"/>
      <c r="I106" s="118"/>
      <c r="J106" s="119" t="s">
        <v>32</v>
      </c>
      <c r="K106" s="120"/>
      <c r="L106" s="120"/>
    </row>
    <row r="107" spans="1:14">
      <c r="A107" s="23" t="s">
        <v>17</v>
      </c>
      <c r="B107" s="1"/>
      <c r="C107" s="1"/>
      <c r="D107" s="31" t="s">
        <v>101</v>
      </c>
      <c r="E107" s="79" t="s">
        <v>34</v>
      </c>
      <c r="F107" s="81" t="s">
        <v>35</v>
      </c>
      <c r="G107" s="31" t="s">
        <v>35</v>
      </c>
      <c r="H107" s="31" t="s">
        <v>36</v>
      </c>
      <c r="I107" s="31" t="s">
        <v>37</v>
      </c>
      <c r="J107" s="35" t="s">
        <v>35</v>
      </c>
      <c r="K107" s="35" t="s">
        <v>36</v>
      </c>
      <c r="L107" s="35" t="s">
        <v>37</v>
      </c>
    </row>
    <row r="108" spans="1:14">
      <c r="B108" s="43" t="s">
        <v>38</v>
      </c>
      <c r="C108" s="17" t="s">
        <v>39</v>
      </c>
      <c r="D108" s="26" t="s">
        <v>40</v>
      </c>
      <c r="E108" s="26" t="s">
        <v>76</v>
      </c>
      <c r="F108" s="82">
        <v>0</v>
      </c>
      <c r="G108" s="76">
        <v>0</v>
      </c>
      <c r="H108" s="27">
        <f>'Reference values'!$C$4</f>
        <v>943</v>
      </c>
      <c r="I108" s="27">
        <f>G108*H108*'Reference values'!$C$3</f>
        <v>0</v>
      </c>
      <c r="J108" s="7">
        <v>0.5</v>
      </c>
      <c r="K108" s="27">
        <f>'Reference values'!$C$4</f>
        <v>943</v>
      </c>
      <c r="L108" s="27">
        <f>J108*K108*'Reference values'!$C$3</f>
        <v>8958.5</v>
      </c>
    </row>
    <row r="109" spans="1:14">
      <c r="B109" s="43" t="s">
        <v>38</v>
      </c>
      <c r="C109" s="17" t="s">
        <v>39</v>
      </c>
      <c r="D109" s="26" t="s">
        <v>102</v>
      </c>
      <c r="E109" s="26" t="s">
        <v>76</v>
      </c>
      <c r="F109" s="82">
        <v>0</v>
      </c>
      <c r="G109" s="76">
        <v>0</v>
      </c>
      <c r="H109" s="27">
        <f>'Reference values'!$C$4</f>
        <v>943</v>
      </c>
      <c r="I109" s="27">
        <f>G109*H109*'Reference values'!$C$3</f>
        <v>0</v>
      </c>
      <c r="J109" s="76">
        <v>0</v>
      </c>
      <c r="K109" s="27">
        <f>'Reference values'!$C$4</f>
        <v>943</v>
      </c>
      <c r="L109" s="27">
        <f>J109*K109*'Reference values'!$C$3</f>
        <v>0</v>
      </c>
    </row>
    <row r="110" spans="1:14">
      <c r="B110" s="43" t="s">
        <v>38</v>
      </c>
      <c r="C110" s="17" t="s">
        <v>39</v>
      </c>
      <c r="D110" s="26" t="s">
        <v>103</v>
      </c>
      <c r="E110" s="26" t="s">
        <v>76</v>
      </c>
      <c r="F110" s="82">
        <v>1</v>
      </c>
      <c r="G110" s="76">
        <v>0</v>
      </c>
      <c r="H110" s="27">
        <f>'Reference values'!$C$4</f>
        <v>943</v>
      </c>
      <c r="I110" s="27">
        <f>G110*H110*'Reference values'!$C$3</f>
        <v>0</v>
      </c>
      <c r="J110" s="76">
        <v>0</v>
      </c>
      <c r="K110" s="27">
        <f>'Reference values'!$C$4</f>
        <v>943</v>
      </c>
      <c r="L110" s="27">
        <f>J110*K110*'Reference values'!$C$3</f>
        <v>0</v>
      </c>
    </row>
    <row r="111" spans="1:14">
      <c r="B111" s="43" t="s">
        <v>38</v>
      </c>
      <c r="C111" s="17" t="s">
        <v>39</v>
      </c>
      <c r="D111" s="26" t="s">
        <v>104</v>
      </c>
      <c r="E111" s="26" t="s">
        <v>76</v>
      </c>
      <c r="F111" s="82">
        <v>0</v>
      </c>
      <c r="G111" s="76">
        <v>0</v>
      </c>
      <c r="H111" s="27">
        <f>'Reference values'!$C$4</f>
        <v>943</v>
      </c>
      <c r="I111" s="27">
        <f>G111*H111*'Reference values'!$C$3</f>
        <v>0</v>
      </c>
      <c r="J111" s="76">
        <v>0</v>
      </c>
      <c r="K111" s="27">
        <f>'Reference values'!$C$4</f>
        <v>943</v>
      </c>
      <c r="L111" s="27">
        <f>J111*K111*'Reference values'!$C$3</f>
        <v>0</v>
      </c>
    </row>
    <row r="112" spans="1:14">
      <c r="B112" s="43" t="s">
        <v>38</v>
      </c>
      <c r="C112" s="16" t="s">
        <v>43</v>
      </c>
      <c r="D112" s="26" t="s">
        <v>44</v>
      </c>
      <c r="E112" s="26" t="s">
        <v>76</v>
      </c>
      <c r="F112" s="82">
        <v>3</v>
      </c>
      <c r="G112" s="76">
        <v>0</v>
      </c>
      <c r="H112" s="27">
        <f>'Reference values'!$C$4</f>
        <v>943</v>
      </c>
      <c r="I112" s="27">
        <f>G112*H112*'Reference values'!$C$3</f>
        <v>0</v>
      </c>
      <c r="J112" s="7">
        <v>1</v>
      </c>
      <c r="K112" s="27">
        <f>'Reference values'!$C$4</f>
        <v>943</v>
      </c>
      <c r="L112" s="27">
        <f>J112*K112*'Reference values'!$C$3</f>
        <v>17917</v>
      </c>
    </row>
    <row r="113" spans="2:13">
      <c r="B113" s="43" t="s">
        <v>38</v>
      </c>
      <c r="C113" s="16" t="s">
        <v>43</v>
      </c>
      <c r="D113" s="26" t="s">
        <v>46</v>
      </c>
      <c r="E113" s="26" t="s">
        <v>76</v>
      </c>
      <c r="F113" s="82">
        <v>0</v>
      </c>
      <c r="G113" s="7">
        <v>0.5</v>
      </c>
      <c r="H113" s="27">
        <f>'Reference values'!$C$4</f>
        <v>943</v>
      </c>
      <c r="I113" s="27">
        <f>G113*H113*'Reference values'!$C$3</f>
        <v>8958.5</v>
      </c>
      <c r="J113" s="76">
        <v>0</v>
      </c>
      <c r="K113" s="27">
        <f>'Reference values'!$C$4</f>
        <v>943</v>
      </c>
      <c r="L113" s="27">
        <f>J113*K113*'Reference values'!$C$3</f>
        <v>0</v>
      </c>
    </row>
    <row r="114" spans="2:13">
      <c r="B114" s="43" t="s">
        <v>38</v>
      </c>
      <c r="C114" s="15" t="s">
        <v>48</v>
      </c>
      <c r="D114" s="26" t="s">
        <v>49</v>
      </c>
      <c r="E114" s="26" t="s">
        <v>76</v>
      </c>
      <c r="F114" s="82">
        <v>3</v>
      </c>
      <c r="G114" s="76">
        <v>0</v>
      </c>
      <c r="H114" s="27">
        <f>'Reference values'!$C$4</f>
        <v>943</v>
      </c>
      <c r="I114" s="27">
        <f>G114*H114*'Reference values'!$C$3</f>
        <v>0</v>
      </c>
      <c r="J114" s="7">
        <v>1</v>
      </c>
      <c r="K114" s="27">
        <f>'Reference values'!$C$4</f>
        <v>943</v>
      </c>
      <c r="L114" s="27">
        <f>J114*K114*'Reference values'!$C$3</f>
        <v>17917</v>
      </c>
    </row>
    <row r="115" spans="2:13">
      <c r="B115" s="43" t="s">
        <v>38</v>
      </c>
      <c r="C115" s="15" t="s">
        <v>48</v>
      </c>
      <c r="D115" s="26" t="s">
        <v>50</v>
      </c>
      <c r="E115" s="26" t="s">
        <v>76</v>
      </c>
      <c r="F115" s="82">
        <v>0</v>
      </c>
      <c r="G115" s="7">
        <v>0.5</v>
      </c>
      <c r="H115" s="27">
        <f>'Reference values'!$C$4</f>
        <v>943</v>
      </c>
      <c r="I115" s="27">
        <f>G115*H115*'Reference values'!$C$3</f>
        <v>8958.5</v>
      </c>
      <c r="J115" s="7">
        <v>1</v>
      </c>
      <c r="K115" s="27">
        <f>'Reference values'!$C$4</f>
        <v>943</v>
      </c>
      <c r="L115" s="27">
        <f>J115*K115*'Reference values'!$C$3</f>
        <v>17917</v>
      </c>
    </row>
    <row r="116" spans="2:13">
      <c r="B116" s="43" t="s">
        <v>38</v>
      </c>
      <c r="C116" s="19" t="s">
        <v>51</v>
      </c>
      <c r="D116" s="26" t="s">
        <v>52</v>
      </c>
      <c r="E116" s="26" t="s">
        <v>76</v>
      </c>
      <c r="F116" s="82">
        <v>0</v>
      </c>
      <c r="G116" s="7">
        <v>1</v>
      </c>
      <c r="H116" s="27">
        <f>'Reference values'!$C$4</f>
        <v>943</v>
      </c>
      <c r="I116" s="27">
        <f>G116*H116*'Reference values'!$C$3</f>
        <v>17917</v>
      </c>
      <c r="J116" s="7">
        <v>1</v>
      </c>
      <c r="K116" s="27">
        <f>'Reference values'!$C$4</f>
        <v>943</v>
      </c>
      <c r="L116" s="27">
        <f>J116*K116*'Reference values'!$C$3</f>
        <v>17917</v>
      </c>
    </row>
    <row r="117" spans="2:13">
      <c r="B117" s="43" t="s">
        <v>38</v>
      </c>
      <c r="C117" s="19" t="s">
        <v>51</v>
      </c>
      <c r="D117" s="26" t="s">
        <v>53</v>
      </c>
      <c r="E117" s="26" t="s">
        <v>76</v>
      </c>
      <c r="F117" s="82">
        <v>0</v>
      </c>
      <c r="G117" s="76">
        <v>0</v>
      </c>
      <c r="H117" s="27">
        <f>'Reference values'!$C$4</f>
        <v>943</v>
      </c>
      <c r="I117" s="27">
        <f>G117*H117*'Reference values'!$C$3</f>
        <v>0</v>
      </c>
      <c r="J117" s="7">
        <v>0.5</v>
      </c>
      <c r="K117" s="27">
        <f>'Reference values'!$C$4</f>
        <v>943</v>
      </c>
      <c r="L117" s="27">
        <f>J117*K117*'Reference values'!$C$3</f>
        <v>8958.5</v>
      </c>
    </row>
    <row r="118" spans="2:13">
      <c r="B118" s="43" t="s">
        <v>38</v>
      </c>
      <c r="C118" s="19" t="s">
        <v>51</v>
      </c>
      <c r="D118" s="26" t="s">
        <v>54</v>
      </c>
      <c r="E118" s="26" t="s">
        <v>76</v>
      </c>
      <c r="F118" s="82">
        <v>0</v>
      </c>
      <c r="G118" s="7">
        <v>1</v>
      </c>
      <c r="H118" s="27">
        <f>'Reference values'!$C$4</f>
        <v>943</v>
      </c>
      <c r="I118" s="27">
        <f>G118*H118*'Reference values'!$C$3</f>
        <v>17917</v>
      </c>
      <c r="J118" s="7">
        <v>1</v>
      </c>
      <c r="K118" s="27">
        <f>'Reference values'!$C$4</f>
        <v>943</v>
      </c>
      <c r="L118" s="27">
        <f>J118*K118*'Reference values'!$C$3</f>
        <v>17917</v>
      </c>
    </row>
    <row r="119" spans="2:13">
      <c r="B119" s="43" t="s">
        <v>38</v>
      </c>
      <c r="C119" s="19" t="s">
        <v>51</v>
      </c>
      <c r="D119" s="26" t="s">
        <v>55</v>
      </c>
      <c r="E119" s="26" t="s">
        <v>76</v>
      </c>
      <c r="F119" s="82">
        <v>1</v>
      </c>
      <c r="G119" s="7">
        <v>0.5</v>
      </c>
      <c r="H119" s="27">
        <f>'Reference values'!$C$4</f>
        <v>943</v>
      </c>
      <c r="I119" s="27">
        <f>G119*H119*'Reference values'!$C$3</f>
        <v>8958.5</v>
      </c>
      <c r="J119" s="7">
        <v>2</v>
      </c>
      <c r="K119" s="27">
        <f>'Reference values'!$C$4</f>
        <v>943</v>
      </c>
      <c r="L119" s="27">
        <f>J119*K119*'Reference values'!$C$3</f>
        <v>35834</v>
      </c>
    </row>
    <row r="120" spans="2:13">
      <c r="B120" s="43" t="s">
        <v>38</v>
      </c>
      <c r="C120" s="19" t="s">
        <v>51</v>
      </c>
      <c r="D120" s="26" t="s">
        <v>56</v>
      </c>
      <c r="E120" s="26" t="s">
        <v>76</v>
      </c>
      <c r="F120" s="82">
        <v>4</v>
      </c>
      <c r="G120" s="7">
        <v>1</v>
      </c>
      <c r="H120" s="27">
        <f>'Reference values'!$C$4</f>
        <v>943</v>
      </c>
      <c r="I120" s="27">
        <f>G120*H120*'Reference values'!$C$3</f>
        <v>17917</v>
      </c>
      <c r="J120" s="7">
        <v>1</v>
      </c>
      <c r="K120" s="27">
        <f>'Reference values'!$C$4</f>
        <v>943</v>
      </c>
      <c r="L120" s="27">
        <f>J120*K120*'Reference values'!$C$3</f>
        <v>17917</v>
      </c>
    </row>
    <row r="121" spans="2:13">
      <c r="B121" s="43" t="s">
        <v>38</v>
      </c>
      <c r="C121" s="19" t="s">
        <v>51</v>
      </c>
      <c r="D121" s="26" t="s">
        <v>57</v>
      </c>
      <c r="E121" s="26" t="s">
        <v>76</v>
      </c>
      <c r="F121" s="82">
        <v>1</v>
      </c>
      <c r="G121" s="7">
        <v>0.5</v>
      </c>
      <c r="H121" s="27">
        <f>'Reference values'!$C$4</f>
        <v>943</v>
      </c>
      <c r="I121" s="27">
        <f>G121*H121*'Reference values'!$C$3</f>
        <v>8958.5</v>
      </c>
      <c r="J121" s="7">
        <v>1</v>
      </c>
      <c r="K121" s="27">
        <f>'Reference values'!$C$4</f>
        <v>943</v>
      </c>
      <c r="L121" s="27">
        <f>J121*K121*'Reference values'!$C$3</f>
        <v>17917</v>
      </c>
    </row>
    <row r="122" spans="2:13">
      <c r="B122" s="43" t="s">
        <v>38</v>
      </c>
      <c r="C122" s="20" t="s">
        <v>58</v>
      </c>
      <c r="D122" s="26" t="s">
        <v>59</v>
      </c>
      <c r="E122" s="26" t="s">
        <v>76</v>
      </c>
      <c r="F122" s="82">
        <v>2</v>
      </c>
      <c r="G122" s="76">
        <v>0</v>
      </c>
      <c r="H122" s="27">
        <f>'Reference values'!$C$4</f>
        <v>943</v>
      </c>
      <c r="I122" s="27">
        <f>G122*H122*'Reference values'!$C$3</f>
        <v>0</v>
      </c>
      <c r="J122" s="7">
        <v>0.5</v>
      </c>
      <c r="K122" s="27">
        <f>'Reference values'!$C$4</f>
        <v>943</v>
      </c>
      <c r="L122" s="27">
        <f>J122*K122*'Reference values'!$C$3</f>
        <v>8958.5</v>
      </c>
    </row>
    <row r="123" spans="2:13">
      <c r="B123" s="43" t="s">
        <v>38</v>
      </c>
      <c r="C123" s="20" t="s">
        <v>58</v>
      </c>
      <c r="D123" s="26" t="s">
        <v>105</v>
      </c>
      <c r="E123" s="26" t="s">
        <v>76</v>
      </c>
      <c r="F123" s="82">
        <v>1</v>
      </c>
      <c r="G123" s="39">
        <v>0.5</v>
      </c>
      <c r="H123" s="27">
        <f>'Reference values'!$C$4</f>
        <v>943</v>
      </c>
      <c r="I123" s="27">
        <f>G123*H123*'Reference values'!$C$3</f>
        <v>8958.5</v>
      </c>
      <c r="J123" s="39">
        <v>1</v>
      </c>
      <c r="K123" s="27">
        <f>'Reference values'!$C$4</f>
        <v>943</v>
      </c>
      <c r="L123" s="27">
        <f>J123*K123*'Reference values'!$C$3</f>
        <v>17917</v>
      </c>
    </row>
    <row r="124" spans="2:13">
      <c r="B124" s="43" t="s">
        <v>38</v>
      </c>
      <c r="C124" s="21" t="s">
        <v>106</v>
      </c>
      <c r="D124" s="26" t="s">
        <v>107</v>
      </c>
      <c r="E124" s="26" t="s">
        <v>76</v>
      </c>
      <c r="F124" s="82">
        <v>0</v>
      </c>
      <c r="G124" s="76">
        <v>0</v>
      </c>
      <c r="H124" s="27">
        <f>'Reference values'!$C$4</f>
        <v>943</v>
      </c>
      <c r="I124" s="27">
        <f>G124*H124*'Reference values'!$C$3</f>
        <v>0</v>
      </c>
      <c r="J124" s="76">
        <v>0</v>
      </c>
      <c r="K124" s="27">
        <f>'Reference values'!$C$4</f>
        <v>943</v>
      </c>
      <c r="L124" s="27">
        <f>J124*K124*'Reference values'!$C$3</f>
        <v>0</v>
      </c>
    </row>
    <row r="125" spans="2:13">
      <c r="B125" s="1"/>
      <c r="C125" s="1"/>
      <c r="D125" s="4" t="s">
        <v>60</v>
      </c>
      <c r="E125" s="4"/>
      <c r="F125" s="83"/>
      <c r="G125" s="4"/>
      <c r="H125" s="4"/>
      <c r="I125" s="29">
        <f>SUM(I108:I124)</f>
        <v>98543.5</v>
      </c>
      <c r="J125" s="4"/>
      <c r="K125" s="4"/>
      <c r="L125" s="29">
        <f>SUM(L108:L124)</f>
        <v>206045.5</v>
      </c>
    </row>
    <row r="126" spans="2:13">
      <c r="B126" s="43" t="s">
        <v>38</v>
      </c>
      <c r="C126" s="85" t="s">
        <v>61</v>
      </c>
      <c r="D126" s="40" t="s">
        <v>62</v>
      </c>
      <c r="E126" s="40" t="s">
        <v>76</v>
      </c>
      <c r="F126" s="17">
        <v>0</v>
      </c>
      <c r="G126" s="39">
        <v>1</v>
      </c>
      <c r="H126" s="4"/>
      <c r="I126" s="27">
        <f>G126*'Reference values'!$C$10</f>
        <v>5416.666666666667</v>
      </c>
      <c r="J126" s="39">
        <v>1</v>
      </c>
      <c r="K126" s="4"/>
      <c r="L126" s="27">
        <f>J126*'Reference values'!$C$10</f>
        <v>5416.666666666667</v>
      </c>
    </row>
    <row r="127" spans="2:13" ht="63.95">
      <c r="B127" s="43" t="s">
        <v>38</v>
      </c>
      <c r="C127" s="85" t="s">
        <v>61</v>
      </c>
      <c r="D127" s="40" t="s">
        <v>64</v>
      </c>
      <c r="E127" s="40" t="s">
        <v>76</v>
      </c>
      <c r="F127" s="17">
        <v>0</v>
      </c>
      <c r="G127" s="39">
        <v>1</v>
      </c>
      <c r="H127" s="4"/>
      <c r="I127" s="27">
        <f>G127*'Reference values'!$C$10</f>
        <v>5416.666666666667</v>
      </c>
      <c r="J127" s="39">
        <v>1</v>
      </c>
      <c r="K127" s="4"/>
      <c r="L127" s="27">
        <f>J127*'Reference values'!$C$10</f>
        <v>5416.666666666667</v>
      </c>
      <c r="M127" s="38" t="s">
        <v>108</v>
      </c>
    </row>
    <row r="128" spans="2:13">
      <c r="B128" s="1"/>
      <c r="C128" s="1"/>
      <c r="D128" s="4" t="s">
        <v>66</v>
      </c>
      <c r="E128" s="4"/>
      <c r="F128" s="83"/>
      <c r="G128" s="4"/>
      <c r="H128" s="4"/>
      <c r="I128" s="29">
        <f>SUM(I126:I127)</f>
        <v>10833.333333333334</v>
      </c>
      <c r="J128" s="4"/>
      <c r="K128" s="4"/>
      <c r="L128" s="29">
        <f>SUM(L126:L127)</f>
        <v>10833.333333333334</v>
      </c>
    </row>
    <row r="129" spans="2:13">
      <c r="B129" s="18" t="s">
        <v>67</v>
      </c>
      <c r="C129" s="19" t="s">
        <v>51</v>
      </c>
      <c r="D129" s="8" t="s">
        <v>68</v>
      </c>
      <c r="E129" s="84" t="s">
        <v>45</v>
      </c>
      <c r="F129" s="84">
        <v>0</v>
      </c>
      <c r="G129" s="7">
        <v>0.25</v>
      </c>
      <c r="H129" s="27">
        <f>'Reference values'!$C$7</f>
        <v>405</v>
      </c>
      <c r="I129" s="27">
        <f>G129*H129*'Reference values'!$C$3</f>
        <v>1923.75</v>
      </c>
      <c r="J129" s="7">
        <v>0.25</v>
      </c>
      <c r="K129" s="27">
        <f>'Reference values'!$C$7</f>
        <v>405</v>
      </c>
      <c r="L129" s="27">
        <f>J129*K129*'Reference values'!$C$3</f>
        <v>1923.75</v>
      </c>
    </row>
    <row r="130" spans="2:13">
      <c r="B130" s="18" t="s">
        <v>67</v>
      </c>
      <c r="C130" s="16" t="s">
        <v>43</v>
      </c>
      <c r="D130" s="8" t="s">
        <v>69</v>
      </c>
      <c r="E130" s="84" t="s">
        <v>41</v>
      </c>
      <c r="F130" s="84">
        <v>2</v>
      </c>
      <c r="G130" s="7">
        <v>0.25</v>
      </c>
      <c r="H130" s="27">
        <f>'Reference values'!$C$6</f>
        <v>500</v>
      </c>
      <c r="I130" s="27">
        <f>G130*H130*'Reference values'!$C$3</f>
        <v>2375</v>
      </c>
      <c r="J130" s="36">
        <v>0.25</v>
      </c>
      <c r="K130" s="27">
        <f>'Reference values'!$C$6</f>
        <v>500</v>
      </c>
      <c r="L130" s="27">
        <f>J130*K130*'Reference values'!$C$3</f>
        <v>2375</v>
      </c>
    </row>
    <row r="131" spans="2:13">
      <c r="B131" s="18" t="s">
        <v>67</v>
      </c>
      <c r="C131" s="19" t="s">
        <v>51</v>
      </c>
      <c r="D131" s="8" t="s">
        <v>109</v>
      </c>
      <c r="E131" s="84" t="s">
        <v>41</v>
      </c>
      <c r="F131" s="84">
        <v>0</v>
      </c>
      <c r="G131" s="7">
        <v>0.25</v>
      </c>
      <c r="H131" s="27">
        <f>'Reference values'!$C$6</f>
        <v>500</v>
      </c>
      <c r="I131" s="27">
        <f>G131*H131*'Reference values'!$C$3</f>
        <v>2375</v>
      </c>
      <c r="J131" s="7">
        <v>0.25</v>
      </c>
      <c r="K131" s="27">
        <f>'Reference values'!$C$6</f>
        <v>500</v>
      </c>
      <c r="L131" s="27">
        <f>J131*K131*'Reference values'!$C$3</f>
        <v>2375</v>
      </c>
    </row>
    <row r="132" spans="2:13">
      <c r="B132" s="18" t="s">
        <v>67</v>
      </c>
      <c r="C132" s="16" t="s">
        <v>43</v>
      </c>
      <c r="D132" s="8" t="s">
        <v>71</v>
      </c>
      <c r="E132" s="84" t="s">
        <v>47</v>
      </c>
      <c r="F132" s="84">
        <v>6</v>
      </c>
      <c r="G132" s="7">
        <v>0.5</v>
      </c>
      <c r="H132" s="27">
        <f>'Reference values'!$C$8</f>
        <v>350</v>
      </c>
      <c r="I132" s="27">
        <f>G132*H132*'Reference values'!$C$3</f>
        <v>3325</v>
      </c>
      <c r="J132" s="7">
        <v>0.5</v>
      </c>
      <c r="K132" s="27">
        <f>'Reference values'!$C$8</f>
        <v>350</v>
      </c>
      <c r="L132" s="27">
        <f>J132*K132*'Reference values'!$C$3</f>
        <v>3325</v>
      </c>
    </row>
    <row r="133" spans="2:13">
      <c r="B133" s="18" t="s">
        <v>67</v>
      </c>
      <c r="C133" s="37" t="s">
        <v>72</v>
      </c>
      <c r="D133" s="8" t="s">
        <v>73</v>
      </c>
      <c r="E133" s="84" t="s">
        <v>47</v>
      </c>
      <c r="F133" s="84">
        <v>13</v>
      </c>
      <c r="G133" s="7">
        <v>0.25</v>
      </c>
      <c r="H133" s="27">
        <f>'Reference values'!$C$8</f>
        <v>350</v>
      </c>
      <c r="I133" s="27">
        <f>G133*H133*'Reference values'!$C$3</f>
        <v>1662.5</v>
      </c>
      <c r="J133" s="7">
        <v>0.5</v>
      </c>
      <c r="K133" s="27">
        <f>'Reference values'!$C$8</f>
        <v>350</v>
      </c>
      <c r="L133" s="27">
        <f>J133*K133*'Reference values'!$C$3</f>
        <v>3325</v>
      </c>
    </row>
    <row r="134" spans="2:13">
      <c r="B134" s="18" t="s">
        <v>67</v>
      </c>
      <c r="C134" s="37" t="s">
        <v>72</v>
      </c>
      <c r="D134" s="8" t="s">
        <v>74</v>
      </c>
      <c r="E134" s="84" t="s">
        <v>75</v>
      </c>
      <c r="F134" s="84" t="s">
        <v>76</v>
      </c>
      <c r="G134" s="76">
        <v>0</v>
      </c>
      <c r="H134" s="27">
        <f>'Reference values'!$C$9</f>
        <v>700</v>
      </c>
      <c r="I134" s="27">
        <f>G134*H134*'Reference values'!$C$3</f>
        <v>0</v>
      </c>
      <c r="J134" s="76">
        <v>0</v>
      </c>
      <c r="K134" s="27">
        <f>'Reference values'!$C$9</f>
        <v>700</v>
      </c>
      <c r="L134" s="27">
        <f>J134*K134*'Reference values'!$C$3</f>
        <v>0</v>
      </c>
    </row>
    <row r="135" spans="2:13">
      <c r="B135" s="1"/>
      <c r="C135" s="1"/>
      <c r="D135" s="4" t="s">
        <v>77</v>
      </c>
      <c r="E135" s="4"/>
      <c r="F135" s="83"/>
      <c r="G135" s="4"/>
      <c r="H135" s="4"/>
      <c r="I135" s="28">
        <f>SUM(I129:I134)</f>
        <v>11661.25</v>
      </c>
      <c r="J135" s="4"/>
      <c r="K135" s="4"/>
      <c r="L135" s="28">
        <f>SUM(L129:L134)</f>
        <v>13323.75</v>
      </c>
    </row>
    <row r="136" spans="2:13" ht="32.1">
      <c r="B136" s="37" t="s">
        <v>78</v>
      </c>
      <c r="C136" s="37" t="s">
        <v>72</v>
      </c>
      <c r="D136" s="8" t="s">
        <v>73</v>
      </c>
      <c r="E136" s="84" t="s">
        <v>47</v>
      </c>
      <c r="F136" s="84" t="s">
        <v>76</v>
      </c>
      <c r="G136" s="7">
        <v>0.40500000000000003</v>
      </c>
      <c r="H136" s="27">
        <f>'Reference values'!$C$8</f>
        <v>350</v>
      </c>
      <c r="I136" s="27">
        <f>G136*H136*'Reference values'!$C$3</f>
        <v>2693.25</v>
      </c>
      <c r="J136" s="7">
        <v>0.40500000000000003</v>
      </c>
      <c r="K136" s="27">
        <f>'Reference values'!$C$8</f>
        <v>350</v>
      </c>
      <c r="L136" s="27">
        <f>J136*K136*'Reference values'!$C$3</f>
        <v>2693.25</v>
      </c>
      <c r="M136" s="38" t="s">
        <v>79</v>
      </c>
    </row>
    <row r="137" spans="2:13">
      <c r="B137" s="1"/>
      <c r="C137" s="1"/>
      <c r="D137" s="4" t="s">
        <v>81</v>
      </c>
      <c r="E137" s="4"/>
      <c r="F137" s="83"/>
      <c r="G137" s="4"/>
      <c r="H137" s="4"/>
      <c r="I137" s="28">
        <f>SUM(I136)</f>
        <v>2693.25</v>
      </c>
      <c r="J137" s="4"/>
      <c r="K137" s="4"/>
      <c r="L137" s="28">
        <f>SUM(L136)</f>
        <v>2693.25</v>
      </c>
    </row>
    <row r="138" spans="2:13">
      <c r="B138" s="1"/>
      <c r="C138" s="1"/>
      <c r="D138" s="12" t="s">
        <v>82</v>
      </c>
      <c r="E138" s="12"/>
      <c r="F138" s="12"/>
      <c r="G138" s="4"/>
      <c r="H138" s="4"/>
      <c r="I138" s="30">
        <f>SUM(I125,I128,I135)</f>
        <v>121038.08333333333</v>
      </c>
      <c r="J138" s="4"/>
      <c r="K138" s="4"/>
      <c r="L138" s="30">
        <f>SUM(L125,L128,L135)</f>
        <v>230202.58333333334</v>
      </c>
    </row>
  </sheetData>
  <mergeCells count="14">
    <mergeCell ref="G106:I106"/>
    <mergeCell ref="J106:L106"/>
    <mergeCell ref="B3:I3"/>
    <mergeCell ref="B4:I4"/>
    <mergeCell ref="B5:I5"/>
    <mergeCell ref="J10:L10"/>
    <mergeCell ref="G10:I10"/>
    <mergeCell ref="B6:I6"/>
    <mergeCell ref="B7:I7"/>
    <mergeCell ref="B8:I8"/>
    <mergeCell ref="G42:I42"/>
    <mergeCell ref="J42:L42"/>
    <mergeCell ref="G73:I73"/>
    <mergeCell ref="J73:L73"/>
  </mergeCells>
  <pageMargins left="0.7" right="0.7" top="0.75" bottom="0.75" header="0.3" footer="0.3"/>
  <ignoredErrors>
    <ignoredError sqref="K33 H33 H134 K134 I34 L34 L135 I135" formula="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B052C-C1D8-244D-83DF-7801356CE80C}">
  <dimension ref="A1:J15"/>
  <sheetViews>
    <sheetView workbookViewId="0">
      <selection activeCell="A10" sqref="A1:XFD10"/>
    </sheetView>
  </sheetViews>
  <sheetFormatPr defaultColWidth="11.42578125" defaultRowHeight="15"/>
  <cols>
    <col min="2" max="2" width="85.28515625" style="38" customWidth="1"/>
    <col min="5" max="5" width="13.140625" customWidth="1"/>
    <col min="6" max="6" width="14" customWidth="1"/>
  </cols>
  <sheetData>
    <row r="1" spans="1:10" s="24" customFormat="1" ht="26.1" customHeight="1" thickBot="1">
      <c r="B1" s="24" t="s">
        <v>110</v>
      </c>
      <c r="D1" s="25"/>
      <c r="E1" s="25"/>
      <c r="F1" s="25"/>
      <c r="G1" s="25"/>
      <c r="J1" s="25"/>
    </row>
    <row r="2" spans="1:10" s="1" customFormat="1">
      <c r="D2" s="2"/>
      <c r="G2" s="2"/>
      <c r="J2" s="2"/>
    </row>
    <row r="4" spans="1:10" ht="15.95" thickBot="1">
      <c r="A4" s="53"/>
      <c r="B4" s="55"/>
      <c r="C4" s="53"/>
    </row>
    <row r="5" spans="1:10" ht="30.95">
      <c r="A5" s="53"/>
      <c r="B5" s="49" t="s">
        <v>111</v>
      </c>
      <c r="C5" s="53"/>
      <c r="E5" t="s">
        <v>112</v>
      </c>
      <c r="F5" t="s">
        <v>113</v>
      </c>
    </row>
    <row r="6" spans="1:10" ht="45.95">
      <c r="A6" s="53"/>
      <c r="B6" s="50" t="s">
        <v>114</v>
      </c>
      <c r="C6" s="53"/>
      <c r="E6" s="27">
        <f>130000/12</f>
        <v>10833.333333333334</v>
      </c>
      <c r="F6" s="27">
        <f>140000/12</f>
        <v>11666.666666666666</v>
      </c>
    </row>
    <row r="7" spans="1:10" ht="75.95">
      <c r="A7" s="53"/>
      <c r="B7" s="50" t="s">
        <v>115</v>
      </c>
      <c r="C7" s="53"/>
    </row>
    <row r="8" spans="1:10" ht="75.95">
      <c r="A8" s="53"/>
      <c r="B8" s="51" t="s">
        <v>116</v>
      </c>
      <c r="C8" s="53"/>
    </row>
    <row r="9" spans="1:10" ht="32.1" thickBot="1">
      <c r="A9" s="53"/>
      <c r="B9" s="52" t="s">
        <v>117</v>
      </c>
      <c r="C9" s="53"/>
    </row>
    <row r="10" spans="1:10">
      <c r="A10" s="53"/>
      <c r="B10" s="54"/>
      <c r="C10" s="53"/>
    </row>
    <row r="11" spans="1:10">
      <c r="B11" s="47"/>
    </row>
    <row r="12" spans="1:10">
      <c r="B12" s="48"/>
    </row>
    <row r="13" spans="1:10">
      <c r="B13" s="48"/>
    </row>
    <row r="14" spans="1:10">
      <c r="B14" s="48"/>
    </row>
    <row r="15" spans="1:10">
      <c r="B15" s="48"/>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062831-9626-DF4D-9381-ECCA5BC00124}">
  <dimension ref="A1:K107"/>
  <sheetViews>
    <sheetView topLeftCell="A50" zoomScale="119" workbookViewId="0">
      <selection activeCell="E55" sqref="E55"/>
    </sheetView>
  </sheetViews>
  <sheetFormatPr defaultColWidth="11.42578125" defaultRowHeight="15"/>
  <cols>
    <col min="4" max="4" width="15.7109375" customWidth="1"/>
    <col min="5" max="5" width="15.28515625" customWidth="1"/>
    <col min="6" max="6" width="17.28515625" bestFit="1" customWidth="1"/>
    <col min="7" max="7" width="13.140625" bestFit="1" customWidth="1"/>
    <col min="8" max="8" width="11" bestFit="1" customWidth="1"/>
    <col min="9" max="9" width="13.7109375" bestFit="1" customWidth="1"/>
    <col min="14" max="14" width="15" customWidth="1"/>
    <col min="15" max="15" width="16" customWidth="1"/>
    <col min="18" max="18" width="11.140625" bestFit="1" customWidth="1"/>
  </cols>
  <sheetData>
    <row r="1" spans="1:10" s="24" customFormat="1" ht="26.1" customHeight="1" thickBot="1">
      <c r="B1" s="24" t="s">
        <v>118</v>
      </c>
      <c r="D1" s="25"/>
      <c r="E1" s="25"/>
      <c r="F1" s="25"/>
      <c r="G1" s="25"/>
      <c r="J1" s="25"/>
    </row>
    <row r="2" spans="1:10" s="1" customFormat="1">
      <c r="D2" s="2"/>
      <c r="G2" s="2"/>
      <c r="J2" s="2"/>
    </row>
    <row r="3" spans="1:10">
      <c r="A3" s="23" t="s">
        <v>119</v>
      </c>
      <c r="F3" t="s">
        <v>120</v>
      </c>
    </row>
    <row r="4" spans="1:10">
      <c r="F4" t="s">
        <v>121</v>
      </c>
    </row>
    <row r="5" spans="1:10">
      <c r="F5" t="s">
        <v>122</v>
      </c>
    </row>
    <row r="6" spans="1:10">
      <c r="F6" t="s">
        <v>123</v>
      </c>
    </row>
    <row r="7" spans="1:10">
      <c r="F7" t="s">
        <v>124</v>
      </c>
    </row>
    <row r="8" spans="1:10">
      <c r="F8" t="s">
        <v>125</v>
      </c>
    </row>
    <row r="10" spans="1:10">
      <c r="F10" s="64">
        <v>85054</v>
      </c>
      <c r="G10" t="s">
        <v>126</v>
      </c>
    </row>
    <row r="11" spans="1:10">
      <c r="F11" s="65">
        <v>1500000000</v>
      </c>
      <c r="G11" t="s">
        <v>127</v>
      </c>
    </row>
    <row r="12" spans="1:10">
      <c r="F12" s="65">
        <f>600000000</f>
        <v>600000000</v>
      </c>
      <c r="G12" t="s">
        <v>128</v>
      </c>
    </row>
    <row r="13" spans="1:10">
      <c r="F13" s="66">
        <f>F12/F11*F10</f>
        <v>34021.599999999999</v>
      </c>
      <c r="G13" t="s">
        <v>129</v>
      </c>
      <c r="H13" s="63"/>
    </row>
    <row r="14" spans="1:10">
      <c r="F14" s="68">
        <f>F13*'Reference values'!$C$11</f>
        <v>25175.984</v>
      </c>
      <c r="G14" t="s">
        <v>129</v>
      </c>
    </row>
    <row r="17" spans="1:7">
      <c r="A17" s="23" t="s">
        <v>17</v>
      </c>
      <c r="F17" t="s">
        <v>120</v>
      </c>
    </row>
    <row r="18" spans="1:7">
      <c r="F18" t="s">
        <v>130</v>
      </c>
    </row>
    <row r="19" spans="1:7">
      <c r="F19" t="s">
        <v>131</v>
      </c>
    </row>
    <row r="20" spans="1:7">
      <c r="F20" t="s">
        <v>132</v>
      </c>
    </row>
    <row r="21" spans="1:7">
      <c r="F21" t="s">
        <v>133</v>
      </c>
    </row>
    <row r="23" spans="1:7">
      <c r="F23" s="64">
        <v>52540.27</v>
      </c>
      <c r="G23" t="s">
        <v>134</v>
      </c>
    </row>
    <row r="24" spans="1:7">
      <c r="F24" s="66">
        <f>F23*2</f>
        <v>105080.54</v>
      </c>
      <c r="G24" t="s">
        <v>135</v>
      </c>
    </row>
    <row r="25" spans="1:7">
      <c r="F25" s="67">
        <f>F24*'Reference values'!$C$11</f>
        <v>77759.599600000001</v>
      </c>
      <c r="G25" t="s">
        <v>136</v>
      </c>
    </row>
    <row r="32" spans="1:7" s="69" customFormat="1">
      <c r="A32" s="69" t="s">
        <v>137</v>
      </c>
    </row>
    <row r="47" spans="1:5" s="69" customFormat="1">
      <c r="A47" s="69" t="s">
        <v>138</v>
      </c>
    </row>
    <row r="48" spans="1:5" ht="45.95">
      <c r="B48" s="70" t="s">
        <v>139</v>
      </c>
      <c r="C48" s="70" t="s">
        <v>140</v>
      </c>
      <c r="D48" s="70" t="s">
        <v>141</v>
      </c>
      <c r="E48" s="70" t="s">
        <v>142</v>
      </c>
    </row>
    <row r="49" spans="2:5" ht="15.95">
      <c r="B49" s="71" t="s">
        <v>143</v>
      </c>
      <c r="C49" s="61">
        <v>7794040</v>
      </c>
      <c r="D49" s="60">
        <v>11</v>
      </c>
      <c r="E49" s="62">
        <f>C49*D49</f>
        <v>85734440</v>
      </c>
    </row>
    <row r="50" spans="2:5" ht="30.95">
      <c r="B50" s="71" t="s">
        <v>144</v>
      </c>
      <c r="C50" s="61">
        <v>19514394</v>
      </c>
      <c r="D50" s="60">
        <v>20</v>
      </c>
      <c r="E50" s="62">
        <f>C50*D50</f>
        <v>390287880</v>
      </c>
    </row>
    <row r="51" spans="2:5" ht="30.95">
      <c r="B51" s="71" t="s">
        <v>145</v>
      </c>
      <c r="C51" s="61">
        <v>5099768</v>
      </c>
      <c r="D51" s="60">
        <v>19</v>
      </c>
      <c r="E51" s="62">
        <f>C51*D51</f>
        <v>96895592</v>
      </c>
    </row>
    <row r="52" spans="2:5" ht="75.95">
      <c r="B52" s="71" t="s">
        <v>146</v>
      </c>
      <c r="C52" s="61">
        <v>358579</v>
      </c>
      <c r="D52" s="60">
        <v>17</v>
      </c>
      <c r="E52" s="62">
        <f>C52*D52</f>
        <v>6095843</v>
      </c>
    </row>
    <row r="53" spans="2:5" ht="15.95">
      <c r="B53" s="72" t="s">
        <v>16</v>
      </c>
      <c r="C53" s="75">
        <v>32766781</v>
      </c>
      <c r="D53" s="73"/>
      <c r="E53" s="74">
        <f>SUM(E49:E52)</f>
        <v>579013755</v>
      </c>
    </row>
    <row r="54" spans="2:5" ht="18">
      <c r="B54" s="58"/>
    </row>
    <row r="102" spans="10:11">
      <c r="J102" s="59"/>
      <c r="K102" s="56"/>
    </row>
    <row r="103" spans="10:11">
      <c r="J103" s="60"/>
      <c r="K103" s="57"/>
    </row>
    <row r="104" spans="10:11">
      <c r="J104" s="60"/>
      <c r="K104" s="57"/>
    </row>
    <row r="105" spans="10:11">
      <c r="J105" s="60"/>
      <c r="K105" s="57"/>
    </row>
    <row r="106" spans="10:11">
      <c r="J106" s="60"/>
      <c r="K106" s="57"/>
    </row>
    <row r="107" spans="10:11">
      <c r="J107" s="60"/>
      <c r="K107" s="57"/>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BBB959-636A-8F4E-8E13-858D4515DB58}">
  <dimension ref="A1:J13"/>
  <sheetViews>
    <sheetView workbookViewId="0">
      <selection activeCell="C15" sqref="C15"/>
    </sheetView>
  </sheetViews>
  <sheetFormatPr defaultColWidth="11.42578125" defaultRowHeight="15"/>
  <cols>
    <col min="1" max="1" width="6.28515625" customWidth="1"/>
    <col min="2" max="2" width="60.42578125" customWidth="1"/>
    <col min="3" max="3" width="5.7109375" customWidth="1"/>
    <col min="4" max="4" width="4.42578125" customWidth="1"/>
    <col min="5" max="5" width="17.42578125" customWidth="1"/>
  </cols>
  <sheetData>
    <row r="1" spans="1:10" s="24" customFormat="1" ht="20.100000000000001" thickBot="1">
      <c r="B1" s="24" t="s">
        <v>147</v>
      </c>
      <c r="D1" s="25"/>
      <c r="E1" s="25"/>
      <c r="F1" s="25"/>
      <c r="G1" s="25"/>
      <c r="J1" s="25"/>
    </row>
    <row r="2" spans="1:10" s="1" customFormat="1">
      <c r="D2" s="2"/>
      <c r="G2" s="2"/>
      <c r="J2" s="2"/>
    </row>
    <row r="3" spans="1:10">
      <c r="A3" s="53"/>
      <c r="B3" s="53"/>
      <c r="C3" s="53"/>
    </row>
    <row r="4" spans="1:10" ht="17.100000000000001" thickBot="1">
      <c r="A4" s="53"/>
      <c r="B4" s="55" t="s">
        <v>148</v>
      </c>
      <c r="C4" s="53"/>
    </row>
    <row r="5" spans="1:10" ht="43.5">
      <c r="A5" s="53"/>
      <c r="B5" s="49" t="s">
        <v>149</v>
      </c>
      <c r="C5" s="53"/>
      <c r="E5" s="64">
        <v>805.59</v>
      </c>
      <c r="F5" t="s">
        <v>150</v>
      </c>
    </row>
    <row r="6" spans="1:10" ht="15.95" thickBot="1">
      <c r="A6" s="53"/>
      <c r="B6" s="52"/>
      <c r="C6" s="53"/>
      <c r="E6" s="65">
        <v>3</v>
      </c>
      <c r="F6" t="s">
        <v>151</v>
      </c>
    </row>
    <row r="7" spans="1:10">
      <c r="A7" s="53"/>
      <c r="B7" s="53"/>
      <c r="C7" s="53"/>
      <c r="E7" s="66">
        <f>E5*E6</f>
        <v>2416.77</v>
      </c>
      <c r="F7" t="s">
        <v>152</v>
      </c>
    </row>
    <row r="8" spans="1:10" ht="17.100000000000001" thickBot="1">
      <c r="A8" s="53"/>
      <c r="B8" s="55" t="s">
        <v>153</v>
      </c>
      <c r="C8" s="53"/>
      <c r="E8" s="68">
        <f>E7*'Reference values'!$C$11</f>
        <v>1788.4097999999999</v>
      </c>
      <c r="F8" t="s">
        <v>154</v>
      </c>
    </row>
    <row r="9" spans="1:10" ht="30.95">
      <c r="A9" s="53"/>
      <c r="B9" s="49" t="s">
        <v>155</v>
      </c>
      <c r="C9" s="53"/>
    </row>
    <row r="10" spans="1:10" ht="15.95">
      <c r="A10" s="53"/>
      <c r="B10" s="50" t="s">
        <v>156</v>
      </c>
      <c r="C10" s="53"/>
    </row>
    <row r="11" spans="1:10" ht="15.95" thickBot="1">
      <c r="A11" s="53"/>
      <c r="B11" s="52"/>
      <c r="C11" s="53"/>
    </row>
    <row r="12" spans="1:10">
      <c r="A12" s="53"/>
      <c r="B12" s="53"/>
      <c r="C12" s="53"/>
    </row>
    <row r="13" spans="1:10">
      <c r="A13" s="53"/>
      <c r="B13" s="53"/>
      <c r="C13" s="53"/>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ED1CCF-2FDC-284D-BFF4-55E0978422BF}">
  <dimension ref="B2:E17"/>
  <sheetViews>
    <sheetView tabSelected="1" zoomScale="132" workbookViewId="0">
      <selection activeCell="C17" sqref="C17"/>
    </sheetView>
  </sheetViews>
  <sheetFormatPr defaultColWidth="10.85546875" defaultRowHeight="15"/>
  <cols>
    <col min="1" max="1" width="10.85546875" style="1"/>
    <col min="2" max="2" width="40.42578125" style="1" customWidth="1"/>
    <col min="3" max="3" width="11.7109375" style="1" bestFit="1" customWidth="1"/>
    <col min="4" max="4" width="53.7109375" style="2" customWidth="1"/>
    <col min="5" max="16384" width="10.85546875" style="1"/>
  </cols>
  <sheetData>
    <row r="2" spans="2:5">
      <c r="B2" s="3" t="s">
        <v>157</v>
      </c>
      <c r="C2" s="3" t="s">
        <v>158</v>
      </c>
    </row>
    <row r="3" spans="2:5">
      <c r="B3" s="11" t="s">
        <v>159</v>
      </c>
      <c r="C3" s="7">
        <v>19</v>
      </c>
    </row>
    <row r="4" spans="2:5">
      <c r="B4" s="11" t="s">
        <v>160</v>
      </c>
      <c r="C4" s="10">
        <v>943</v>
      </c>
      <c r="E4" s="10">
        <v>943</v>
      </c>
    </row>
    <row r="5" spans="2:5" ht="15.95">
      <c r="B5" s="11" t="s">
        <v>161</v>
      </c>
      <c r="C5" s="10">
        <v>350</v>
      </c>
      <c r="D5" s="2" t="s">
        <v>162</v>
      </c>
      <c r="E5" s="10">
        <v>500</v>
      </c>
    </row>
    <row r="6" spans="2:5">
      <c r="B6" s="11" t="s">
        <v>163</v>
      </c>
      <c r="C6" s="10">
        <v>500</v>
      </c>
      <c r="E6" s="10">
        <v>405</v>
      </c>
    </row>
    <row r="7" spans="2:5">
      <c r="B7" s="11" t="s">
        <v>164</v>
      </c>
      <c r="C7" s="10">
        <v>405</v>
      </c>
      <c r="E7" s="10">
        <v>350</v>
      </c>
    </row>
    <row r="8" spans="2:5">
      <c r="B8" s="11" t="s">
        <v>165</v>
      </c>
      <c r="C8" s="10">
        <v>350</v>
      </c>
      <c r="E8" s="10">
        <v>700</v>
      </c>
    </row>
    <row r="9" spans="2:5" ht="116.25" customHeight="1">
      <c r="B9" s="11" t="s">
        <v>166</v>
      </c>
      <c r="C9" s="10">
        <v>700</v>
      </c>
      <c r="D9" s="2" t="s">
        <v>167</v>
      </c>
      <c r="E9" s="10">
        <f>130000/2/12</f>
        <v>5416.666666666667</v>
      </c>
    </row>
    <row r="10" spans="2:5">
      <c r="B10" s="11" t="s">
        <v>168</v>
      </c>
      <c r="C10" s="10">
        <f>130000/2/12</f>
        <v>5416.666666666667</v>
      </c>
    </row>
    <row r="11" spans="2:5">
      <c r="B11" s="11" t="s">
        <v>169</v>
      </c>
      <c r="C11" s="10">
        <v>0.74</v>
      </c>
    </row>
    <row r="17" spans="3:3">
      <c r="C17" s="93"/>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BA1B39-6CB2-4CC7-AC91-A633487B5E1B}">
  <dimension ref="C2:D7"/>
  <sheetViews>
    <sheetView workbookViewId="0">
      <selection activeCell="E14" sqref="E14"/>
    </sheetView>
  </sheetViews>
  <sheetFormatPr defaultRowHeight="15"/>
  <cols>
    <col min="3" max="3" width="31.28515625" customWidth="1"/>
    <col min="4" max="4" width="16.85546875" customWidth="1"/>
  </cols>
  <sheetData>
    <row r="2" spans="3:4">
      <c r="C2" t="s">
        <v>170</v>
      </c>
      <c r="D2" s="90">
        <v>400</v>
      </c>
    </row>
    <row r="3" spans="3:4">
      <c r="C3" t="s">
        <v>171</v>
      </c>
      <c r="D3">
        <v>50000</v>
      </c>
    </row>
    <row r="4" spans="3:4">
      <c r="C4" t="s">
        <v>172</v>
      </c>
      <c r="D4" s="91">
        <f>D2/D3</f>
        <v>8.0000000000000002E-3</v>
      </c>
    </row>
    <row r="6" spans="3:4">
      <c r="C6" t="s">
        <v>173</v>
      </c>
      <c r="D6" s="62">
        <f>'Hosting (Relative Sizing)'!E53</f>
        <v>579013755</v>
      </c>
    </row>
    <row r="7" spans="3:4">
      <c r="C7" t="s">
        <v>174</v>
      </c>
      <c r="D7" s="92">
        <f>D4*D6</f>
        <v>4632110.04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A76E73CAF936B49916D5481B4743F32" ma:contentTypeVersion="55" ma:contentTypeDescription="Create a new document." ma:contentTypeScope="" ma:versionID="a52238c6db29aa5dde30a1fb846361d8">
  <xsd:schema xmlns:xsd="http://www.w3.org/2001/XMLSchema" xmlns:xs="http://www.w3.org/2001/XMLSchema" xmlns:p="http://schemas.microsoft.com/office/2006/metadata/properties" xmlns:ns1="http://schemas.microsoft.com/sharepoint/v3" xmlns:ns2="0e3ed3d9-f70e-41aa-95af-58f7d302e5d3" xmlns:ns3="a0e5d7d4-07d7-4205-99e7-2141ab23253f" targetNamespace="http://schemas.microsoft.com/office/2006/metadata/properties" ma:root="true" ma:fieldsID="52e2a047414e09d207962cf43ee26233" ns1:_="" ns2:_="" ns3:_="">
    <xsd:import namespace="http://schemas.microsoft.com/sharepoint/v3"/>
    <xsd:import namespace="0e3ed3d9-f70e-41aa-95af-58f7d302e5d3"/>
    <xsd:import namespace="a0e5d7d4-07d7-4205-99e7-2141ab23253f"/>
    <xsd:element name="properties">
      <xsd:complexType>
        <xsd:sequence>
          <xsd:element name="documentManagement">
            <xsd:complexType>
              <xsd:all>
                <xsd:element ref="ns2:MigrationWizId" minOccurs="0"/>
                <xsd:element ref="ns2:MigrationWizIdPermissions" minOccurs="0"/>
                <xsd:element ref="ns2:MigrationWizIdPermissionLevels" minOccurs="0"/>
                <xsd:element ref="ns2:MigrationWizIdDocumentLibraryPermissions" minOccurs="0"/>
                <xsd:element ref="ns2:MigrationWizIdSecurityGroups" minOccurs="0"/>
                <xsd:element ref="ns2:MediaServiceMetadata" minOccurs="0"/>
                <xsd:element ref="ns2:MediaServiceFastMetadata" minOccurs="0"/>
                <xsd:element ref="ns2:MediaServiceDateTaken" minOccurs="0"/>
                <xsd:element ref="ns2:MediaServiceObjectDetectorVersions" minOccurs="0"/>
                <xsd:element ref="ns2:MediaLengthInSeconds" minOccurs="0"/>
                <xsd:element ref="ns2:MediaServiceSearchProperties" minOccurs="0"/>
                <xsd:element ref="ns2:MediaServiceGenerationTime" minOccurs="0"/>
                <xsd:element ref="ns2:MediaServiceEventHashCode" minOccurs="0"/>
                <xsd:element ref="ns3:SharedWithUsers" minOccurs="0"/>
                <xsd:element ref="ns3:SharedWithDetails" minOccurs="0"/>
                <xsd:element ref="ns2:lcf76f155ced4ddcb4097134ff3c332f" minOccurs="0"/>
                <xsd:element ref="ns3:TaxCatchAll" minOccurs="0"/>
                <xsd:element ref="ns2:MediaServiceOCR" minOccurs="0"/>
                <xsd:element ref="ns1:_ip_UnifiedCompliancePolicyProperties" minOccurs="0"/>
                <xsd:element ref="ns1:_ip_UnifiedCompliancePolicyUIAction" minOccurs="0"/>
                <xsd:element ref="ns2:MediaServiceBillingMetadata" minOccurs="0"/>
                <xsd:element ref="ns2:Location" minOccurs="0"/>
                <xsd:element ref="ns2:CountryOrRegion73bc41d4-e5e1-4c6f-b523-fdf0711f55e0" minOccurs="0"/>
                <xsd:element ref="ns2:State73bc41d4-e5e1-4c6f-b523-fdf0711f55e0" minOccurs="0"/>
                <xsd:element ref="ns2:City73bc41d4-e5e1-4c6f-b523-fdf0711f55e0" minOccurs="0"/>
                <xsd:element ref="ns2:PostalCode73bc41d4-e5e1-4c6f-b523-fdf0711f55e0" minOccurs="0"/>
                <xsd:element ref="ns2:Street73bc41d4-e5e1-4c6f-b523-fdf0711f55e0" minOccurs="0"/>
                <xsd:element ref="ns2:GeoLoc73bc41d4-e5e1-4c6f-b523-fdf0711f55e0" minOccurs="0"/>
                <xsd:element ref="ns2:DispName73bc41d4-e5e1-4c6f-b523-fdf0711f55e0" minOccurs="0"/>
                <xsd:element ref="ns2: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7" nillable="true" ma:displayName="Unified Compliance Policy Properties" ma:hidden="true" ma:internalName="_ip_UnifiedCompliancePolicyProperties">
      <xsd:simpleType>
        <xsd:restriction base="dms:Note"/>
      </xsd:simpleType>
    </xsd:element>
    <xsd:element name="_ip_UnifiedCompliancePolicyUIAction" ma:index="28"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e3ed3d9-f70e-41aa-95af-58f7d302e5d3" elementFormDefault="qualified">
    <xsd:import namespace="http://schemas.microsoft.com/office/2006/documentManagement/types"/>
    <xsd:import namespace="http://schemas.microsoft.com/office/infopath/2007/PartnerControls"/>
    <xsd:element name="MigrationWizId" ma:index="8" nillable="true" ma:displayName="MigrationWizId" ma:internalName="MigrationWizId">
      <xsd:simpleType>
        <xsd:restriction base="dms:Text"/>
      </xsd:simpleType>
    </xsd:element>
    <xsd:element name="MigrationWizIdPermissions" ma:index="9" nillable="true" ma:displayName="MigrationWizIdPermissions" ma:internalName="MigrationWizIdPermissions">
      <xsd:simpleType>
        <xsd:restriction base="dms:Text"/>
      </xsd:simpleType>
    </xsd:element>
    <xsd:element name="MigrationWizIdPermissionLevels" ma:index="10" nillable="true" ma:displayName="MigrationWizIdPermissionLevels" ma:internalName="MigrationWizIdPermissionLevels">
      <xsd:simpleType>
        <xsd:restriction base="dms:Text"/>
      </xsd:simpleType>
    </xsd:element>
    <xsd:element name="MigrationWizIdDocumentLibraryPermissions" ma:index="11" nillable="true" ma:displayName="MigrationWizIdDocumentLibraryPermissions" ma:internalName="MigrationWizIdDocumentLibraryPermissions">
      <xsd:simpleType>
        <xsd:restriction base="dms:Text"/>
      </xsd:simpleType>
    </xsd:element>
    <xsd:element name="MigrationWizIdSecurityGroups" ma:index="12" nillable="true" ma:displayName="MigrationWizIdSecurityGroups" ma:internalName="MigrationWizIdSecurityGroups">
      <xsd:simpleType>
        <xsd:restriction base="dms:Text"/>
      </xsd:simpleType>
    </xsd:element>
    <xsd:element name="MediaServiceMetadata" ma:index="13" nillable="true" ma:displayName="MediaServiceMetadata" ma:hidden="true" ma:internalName="MediaServiceMetadata" ma:readOnly="true">
      <xsd:simpleType>
        <xsd:restriction base="dms:Note"/>
      </xsd:simpleType>
    </xsd:element>
    <xsd:element name="MediaServiceFastMetadata" ma:index="14" nillable="true" ma:displayName="MediaServiceFastMetadata" ma:hidden="true" ma:internalName="MediaServiceFastMetadata" ma:readOnly="true">
      <xsd:simpleType>
        <xsd:restriction base="dms:Note"/>
      </xsd:simple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bjectDetectorVersions" ma:index="16" nillable="true" ma:displayName="MediaServiceObjectDetectorVersions" ma:hidden="true" ma:indexed="true" ma:internalName="MediaServiceObjectDetectorVersions"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MediaServiceSearchProperties" ma:index="18" nillable="true" ma:displayName="MediaServiceSearchProperties" ma:hidden="true" ma:internalName="MediaServiceSearchProperties" ma:readOnly="true">
      <xsd:simpleType>
        <xsd:restriction base="dms:Note"/>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lcf76f155ced4ddcb4097134ff3c332f" ma:index="24" nillable="true" ma:taxonomy="true" ma:internalName="lcf76f155ced4ddcb4097134ff3c332f" ma:taxonomyFieldName="MediaServiceImageTags" ma:displayName="Image Tags" ma:readOnly="false" ma:fieldId="{5cf76f15-5ced-4ddc-b409-7134ff3c332f}" ma:taxonomyMulti="true" ma:sspId="2c8d5fda-b97d-42c6-97e2-f76465e161c0" ma:termSetId="09814cd3-568e-fe90-9814-8d621ff8fb84" ma:anchorId="fba54fb3-c3e1-fe81-a776-ca4b69148c4d" ma:open="true" ma:isKeyword="false">
      <xsd:complexType>
        <xsd:sequence>
          <xsd:element ref="pc:Terms" minOccurs="0" maxOccurs="1"/>
        </xsd:sequence>
      </xsd:complexType>
    </xsd:element>
    <xsd:element name="MediaServiceOCR" ma:index="26" nillable="true" ma:displayName="Extracted Text" ma:internalName="MediaServiceOCR" ma:readOnly="true">
      <xsd:simpleType>
        <xsd:restriction base="dms:Note">
          <xsd:maxLength value="255"/>
        </xsd:restriction>
      </xsd:simpleType>
    </xsd:element>
    <xsd:element name="MediaServiceBillingMetadata" ma:index="29" nillable="true" ma:displayName="MediaServiceBillingMetadata" ma:hidden="true" ma:internalName="MediaServiceBillingMetadata" ma:readOnly="true">
      <xsd:simpleType>
        <xsd:restriction base="dms:Note"/>
      </xsd:simpleType>
    </xsd:element>
    <xsd:element name="Location" ma:index="30" nillable="true" ma:displayName="Location" ma:format="Dropdown" ma:internalName="Location">
      <xsd:simpleType>
        <xsd:restriction base="dms:Unknown"/>
      </xsd:simpleType>
    </xsd:element>
    <xsd:element name="CountryOrRegion73bc41d4-e5e1-4c6f-b523-fdf0711f55e0" ma:index="31" nillable="true" ma:displayName="Location: Country/Region" ma:internalName="CountryOrRegion" ma:readOnly="true">
      <xsd:simpleType>
        <xsd:restriction base="dms:Text"/>
      </xsd:simpleType>
    </xsd:element>
    <xsd:element name="State73bc41d4-e5e1-4c6f-b523-fdf0711f55e0" ma:index="32" nillable="true" ma:displayName="Location: State" ma:internalName="State" ma:readOnly="true">
      <xsd:simpleType>
        <xsd:restriction base="dms:Text"/>
      </xsd:simpleType>
    </xsd:element>
    <xsd:element name="City73bc41d4-e5e1-4c6f-b523-fdf0711f55e0" ma:index="33" nillable="true" ma:displayName="Location: City" ma:internalName="City" ma:readOnly="true">
      <xsd:simpleType>
        <xsd:restriction base="dms:Text"/>
      </xsd:simpleType>
    </xsd:element>
    <xsd:element name="PostalCode73bc41d4-e5e1-4c6f-b523-fdf0711f55e0" ma:index="34" nillable="true" ma:displayName="Location: Postal Code" ma:internalName="PostalCode" ma:readOnly="true">
      <xsd:simpleType>
        <xsd:restriction base="dms:Text"/>
      </xsd:simpleType>
    </xsd:element>
    <xsd:element name="Street73bc41d4-e5e1-4c6f-b523-fdf0711f55e0" ma:index="35" nillable="true" ma:displayName="Location: Street" ma:internalName="Street" ma:readOnly="true">
      <xsd:simpleType>
        <xsd:restriction base="dms:Text"/>
      </xsd:simpleType>
    </xsd:element>
    <xsd:element name="GeoLoc73bc41d4-e5e1-4c6f-b523-fdf0711f55e0" ma:index="36" nillable="true" ma:displayName="Location: Coordinates" ma:internalName="GeoLoc" ma:readOnly="true">
      <xsd:simpleType>
        <xsd:restriction base="dms:Unknown"/>
      </xsd:simpleType>
    </xsd:element>
    <xsd:element name="DispName73bc41d4-e5e1-4c6f-b523-fdf0711f55e0" ma:index="37" nillable="true" ma:displayName="Location: Name" ma:internalName="DispName" ma:readOnly="true">
      <xsd:simpleType>
        <xsd:restriction base="dms:Text"/>
      </xsd:simpleType>
    </xsd:element>
    <xsd:element name="Details" ma:index="38" nillable="true" ma:displayName="Details" ma:format="Dropdown" ma:internalName="Details">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a0e5d7d4-07d7-4205-99e7-2141ab23253f" elementFormDefault="qualified">
    <xsd:import namespace="http://schemas.microsoft.com/office/2006/documentManagement/types"/>
    <xsd:import namespace="http://schemas.microsoft.com/office/infopath/2007/PartnerControls"/>
    <xsd:element name="SharedWithUsers" ma:index="2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2" nillable="true" ma:displayName="Shared With Details" ma:internalName="SharedWithDetails" ma:readOnly="true">
      <xsd:simpleType>
        <xsd:restriction base="dms:Note">
          <xsd:maxLength value="255"/>
        </xsd:restriction>
      </xsd:simpleType>
    </xsd:element>
    <xsd:element name="TaxCatchAll" ma:index="25" nillable="true" ma:displayName="Taxonomy Catch All Column" ma:hidden="true" ma:list="{0634d6ea-d588-423d-99a3-70d1eb686768}" ma:internalName="TaxCatchAll" ma:showField="CatchAllData" ma:web="a0e5d7d4-07d7-4205-99e7-2141ab23253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5"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MigrationWizIdPermissions xmlns="0e3ed3d9-f70e-41aa-95af-58f7d302e5d3" xsi:nil="true"/>
    <TaxCatchAll xmlns="a0e5d7d4-07d7-4205-99e7-2141ab23253f" xsi:nil="true"/>
    <MigrationWizIdPermissionLevels xmlns="0e3ed3d9-f70e-41aa-95af-58f7d302e5d3" xsi:nil="true"/>
    <MigrationWizIdSecurityGroups xmlns="0e3ed3d9-f70e-41aa-95af-58f7d302e5d3" xsi:nil="true"/>
    <_ip_UnifiedCompliancePolicyProperties xmlns="http://schemas.microsoft.com/sharepoint/v3" xsi:nil="true"/>
    <MigrationWizId xmlns="0e3ed3d9-f70e-41aa-95af-58f7d302e5d3" xsi:nil="true"/>
    <MigrationWizIdDocumentLibraryPermissions xmlns="0e3ed3d9-f70e-41aa-95af-58f7d302e5d3" xsi:nil="true"/>
    <lcf76f155ced4ddcb4097134ff3c332f xmlns="0e3ed3d9-f70e-41aa-95af-58f7d302e5d3">
      <Terms xmlns="http://schemas.microsoft.com/office/infopath/2007/PartnerControls"/>
    </lcf76f155ced4ddcb4097134ff3c332f>
    <Details xmlns="0e3ed3d9-f70e-41aa-95af-58f7d302e5d3" xsi:nil="true"/>
    <Location xmlns="0e3ed3d9-f70e-41aa-95af-58f7d302e5d3" xsi:nil="true"/>
  </documentManagement>
</p:properties>
</file>

<file path=customXml/itemProps1.xml><?xml version="1.0" encoding="utf-8"?>
<ds:datastoreItem xmlns:ds="http://schemas.openxmlformats.org/officeDocument/2006/customXml" ds:itemID="{9A13F54B-8334-485C-B950-3FE6951AAA6B}"/>
</file>

<file path=customXml/itemProps2.xml><?xml version="1.0" encoding="utf-8"?>
<ds:datastoreItem xmlns:ds="http://schemas.openxmlformats.org/officeDocument/2006/customXml" ds:itemID="{E3A80E5C-64C1-4CFB-9844-3CAAD7F34E18}"/>
</file>

<file path=customXml/itemProps3.xml><?xml version="1.0" encoding="utf-8"?>
<ds:datastoreItem xmlns:ds="http://schemas.openxmlformats.org/officeDocument/2006/customXml" ds:itemID="{0AD68789-00B6-4A5E-A0FC-BDF6F31FF08A}"/>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2025-05-19T10:40:38Z</dcterms:created>
  <dcterms:modified xsi:type="dcterms:W3CDTF">2026-09-09T11:00:37Z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0x0101008A76E73CAF936B49916D5481B4743F32</vt:lpwstr>
  </property>
  <property fmtid="{D5CDD505-2E9C-101B-9397-08002B2CF9AE}" pid="3" name="MediaServiceImageTags">
    <vt:lpwstr/>
  </property>
</Properties>
</file>