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BA\Dropbox\Fabio\MBA\6 - INSEAD\11 - Courses\DSB - SingRs\"/>
    </mc:Choice>
  </mc:AlternateContent>
  <bookViews>
    <workbookView xWindow="0" yWindow="0" windowWidth="20490" windowHeight="7755" firstSheet="1" activeTab="6"/>
  </bookViews>
  <sheets>
    <sheet name="Title Page" sheetId="26" r:id="rId1"/>
    <sheet name="Exhibit 1" sheetId="17" r:id="rId2"/>
    <sheet name="Exhibit 2" sheetId="22" r:id="rId3"/>
    <sheet name="Exhibit 3" sheetId="21" r:id="rId4"/>
    <sheet name="Exhibit 4" sheetId="16" r:id="rId5"/>
    <sheet name="Exhibit 5" sheetId="20" r:id="rId6"/>
    <sheet name="Exhibit 5 (mod)" sheetId="27" r:id="rId7"/>
    <sheet name="data_format" sheetId="28" r:id="rId8"/>
    <sheet name="_PalUtilTempWorksheet" sheetId="11" state="hidden" r:id="rId9"/>
    <sheet name="_STDS_DG203AA16" sheetId="5" state="hidden" r:id="rId10"/>
    <sheet name="_STDS_DG12A19417" sheetId="6" state="hidden" r:id="rId11"/>
    <sheet name="_STDS_DG32C09806" sheetId="13" state="hidden" r:id="rId12"/>
  </sheets>
  <definedNames>
    <definedName name="_xlnm._FilterDatabase" localSheetId="1" hidden="1">'Exhibit 1'!$A$6:$F$44</definedName>
    <definedName name="ST_1012010" localSheetId="6">#REF!</definedName>
    <definedName name="ST_1012010">#REF!</definedName>
    <definedName name="ST_1012011" localSheetId="6">#REF!</definedName>
    <definedName name="ST_1012011">#REF!</definedName>
    <definedName name="ST_1012012" localSheetId="6">#REF!</definedName>
    <definedName name="ST_1012012">#REF!</definedName>
    <definedName name="ST_1112010" localSheetId="6">#REF!</definedName>
    <definedName name="ST_1112010">#REF!</definedName>
    <definedName name="ST_1112011" localSheetId="6">#REF!</definedName>
    <definedName name="ST_1112011">#REF!</definedName>
    <definedName name="ST_1112012" localSheetId="6">#REF!</definedName>
    <definedName name="ST_1112012">#REF!</definedName>
    <definedName name="ST_112011" localSheetId="6">#REF!</definedName>
    <definedName name="ST_112011">#REF!</definedName>
    <definedName name="ST_112012" localSheetId="6">#REF!</definedName>
    <definedName name="ST_112012">#REF!</definedName>
    <definedName name="ST_112013" localSheetId="6">#REF!</definedName>
    <definedName name="ST_112013">#REF!</definedName>
    <definedName name="ST_1212010" localSheetId="6">#REF!</definedName>
    <definedName name="ST_1212010">#REF!</definedName>
    <definedName name="ST_1212011" localSheetId="6">#REF!</definedName>
    <definedName name="ST_1212011">#REF!</definedName>
    <definedName name="ST_1212012" localSheetId="6">#REF!</definedName>
    <definedName name="ST_1212012">#REF!</definedName>
    <definedName name="ST_212011" localSheetId="6">#REF!</definedName>
    <definedName name="ST_212011">#REF!</definedName>
    <definedName name="ST_212012" localSheetId="6">#REF!</definedName>
    <definedName name="ST_212012">#REF!</definedName>
    <definedName name="ST_212013" localSheetId="6">#REF!</definedName>
    <definedName name="ST_212013">#REF!</definedName>
    <definedName name="ST_312011" localSheetId="6">#REF!</definedName>
    <definedName name="ST_312011">#REF!</definedName>
    <definedName name="ST_312012" localSheetId="6">#REF!</definedName>
    <definedName name="ST_312012">#REF!</definedName>
    <definedName name="ST_312013" localSheetId="6">#REF!</definedName>
    <definedName name="ST_312013">#REF!</definedName>
    <definedName name="ST_412010" localSheetId="6">#REF!</definedName>
    <definedName name="ST_412010">#REF!</definedName>
    <definedName name="ST_412011" localSheetId="6">#REF!</definedName>
    <definedName name="ST_412011">#REF!</definedName>
    <definedName name="ST_412012" localSheetId="6">#REF!</definedName>
    <definedName name="ST_412012">#REF!</definedName>
    <definedName name="ST_412013" localSheetId="6">#REF!</definedName>
    <definedName name="ST_412013">#REF!</definedName>
    <definedName name="ST_512010" localSheetId="6">#REF!</definedName>
    <definedName name="ST_512010">#REF!</definedName>
    <definedName name="ST_512011" localSheetId="6">#REF!</definedName>
    <definedName name="ST_512011">#REF!</definedName>
    <definedName name="ST_512012" localSheetId="6">#REF!</definedName>
    <definedName name="ST_512012">#REF!</definedName>
    <definedName name="ST_512013" localSheetId="6">#REF!</definedName>
    <definedName name="ST_512013">#REF!</definedName>
    <definedName name="ST_612010" localSheetId="6">#REF!</definedName>
    <definedName name="ST_612010">#REF!</definedName>
    <definedName name="ST_612011" localSheetId="6">#REF!</definedName>
    <definedName name="ST_612011">#REF!</definedName>
    <definedName name="ST_612012" localSheetId="6">#REF!</definedName>
    <definedName name="ST_612012">#REF!</definedName>
    <definedName name="ST_712010" localSheetId="6">#REF!</definedName>
    <definedName name="ST_712010">#REF!</definedName>
    <definedName name="ST_712011" localSheetId="6">#REF!</definedName>
    <definedName name="ST_712011">#REF!</definedName>
    <definedName name="ST_712012" localSheetId="6">#REF!</definedName>
    <definedName name="ST_712012">#REF!</definedName>
    <definedName name="ST_812010" localSheetId="6">#REF!</definedName>
    <definedName name="ST_812010">#REF!</definedName>
    <definedName name="ST_812011" localSheetId="6">#REF!</definedName>
    <definedName name="ST_812011">#REF!</definedName>
    <definedName name="ST_812012" localSheetId="6">#REF!</definedName>
    <definedName name="ST_812012">#REF!</definedName>
    <definedName name="ST_912010" localSheetId="6">#REF!</definedName>
    <definedName name="ST_912010">#REF!</definedName>
    <definedName name="ST_912011" localSheetId="6">#REF!</definedName>
    <definedName name="ST_912011">#REF!</definedName>
    <definedName name="ST_912012" localSheetId="6">#REF!</definedName>
    <definedName name="ST_912012">#REF!</definedName>
    <definedName name="ST_Category" localSheetId="6">#REF!</definedName>
    <definedName name="ST_Category">#REF!</definedName>
    <definedName name="ST_DataSet1" localSheetId="6">#REF!</definedName>
    <definedName name="ST_DataSet1">#REF!</definedName>
    <definedName name="ST_Date" localSheetId="6">#REF!</definedName>
    <definedName name="ST_Date">#REF!</definedName>
    <definedName name="ST_MobileWeb" localSheetId="6">#REF!</definedName>
    <definedName name="ST_MobileWeb">#REF!</definedName>
    <definedName name="ST_PageViews" localSheetId="6">#REF!</definedName>
    <definedName name="ST_PageViews">#REF!</definedName>
    <definedName name="ST_People" localSheetId="6">#REF!</definedName>
    <definedName name="ST_People">#REF!</definedName>
    <definedName name="ST_Uniques" localSheetId="6">#REF!</definedName>
    <definedName name="ST_Uniques">#REF!</definedName>
    <definedName name="ST_Value" localSheetId="6">#REF!</definedName>
    <definedName name="ST_Value">#REF!</definedName>
    <definedName name="ST_Visits" localSheetId="6">#REF!</definedName>
    <definedName name="ST_Visits">#REF!</definedName>
    <definedName name="STWBD_StatToolsStack_CategoryVariableName" hidden="1">"Category"</definedName>
    <definedName name="STWBD_StatToolsStack_HasDefaultInfo" hidden="1">"TRUE"</definedName>
    <definedName name="STWBD_StatToolsStack_ValueVariableName" hidden="1">"Value"</definedName>
    <definedName name="STWBD_StatToolsStack_VariableList" hidden="1">6</definedName>
    <definedName name="STWBD_StatToolsStack_VariableList_1" hidden="1">"U_x0001_VG1287A564C79D1A2_x0001_"</definedName>
    <definedName name="STWBD_StatToolsStack_VariableList_2" hidden="1">"U_x0001_VG2D855750251DBEF_x0001_"</definedName>
    <definedName name="STWBD_StatToolsStack_VariableList_3" hidden="1">"U_x0001_VG14002A7CFE0BD77_x0001_"</definedName>
    <definedName name="STWBD_StatToolsStack_VariableList_4" hidden="1">"U_x0001_VG1AC5D4FF277C87D9_x0001_"</definedName>
    <definedName name="STWBD_StatToolsStack_VariableList_5" hidden="1">"U_x0001_VG283D345233AF79B1_x0001_"</definedName>
    <definedName name="STWBD_StatToolsStack_VariableList_6" hidden="1">"U_x0001_VG24F819A39B4EEB5_x0001_"</definedName>
    <definedName name="STWBD_StatToolsStack_VarSelectorDefaultDataSet" hidden="1">"DG12A19417"</definedName>
    <definedName name="STWBD_StatToolsUnstack_CategoryVariable" hidden="1">"U_x0001_VG1287A564C79D1A2_x0001_"</definedName>
    <definedName name="STWBD_StatToolsUnstack_HasDefaultInfo" hidden="1">"TRUE"</definedName>
    <definedName name="STWBD_StatToolsUnstack_ValueVariableList" hidden="1">5</definedName>
    <definedName name="STWBD_StatToolsUnstack_ValueVariableList_1" hidden="1">"U_x0001_VG2D855750251DBEF_x0001_"</definedName>
    <definedName name="STWBD_StatToolsUnstack_ValueVariableList_2" hidden="1">"U_x0001_VG14002A7CFE0BD77_x0001_"</definedName>
    <definedName name="STWBD_StatToolsUnstack_ValueVariableList_3" hidden="1">"U_x0001_VG1AC5D4FF277C87D9_x0001_"</definedName>
    <definedName name="STWBD_StatToolsUnstack_ValueVariableList_4" hidden="1">"U_x0001_VG283D345233AF79B1_x0001_"</definedName>
    <definedName name="STWBD_StatToolsUnstack_ValueVariableList_5" hidden="1">"U_x0001_VG24F819A39B4EEB5_x0001_"</definedName>
    <definedName name="STWBD_StatToolsUnstack_VarSelectorDefaultDataSet" hidden="1">"DG12A19417"</definedName>
  </definedNames>
  <calcPr calcId="152511"/>
</workbook>
</file>

<file path=xl/calcChain.xml><?xml version="1.0" encoding="utf-8"?>
<calcChain xmlns="http://schemas.openxmlformats.org/spreadsheetml/2006/main">
  <c r="S4" i="27" l="1"/>
  <c r="T4" i="27"/>
  <c r="U4" i="27"/>
  <c r="V4" i="27"/>
  <c r="W4" i="27"/>
  <c r="X4" i="27"/>
  <c r="Y4" i="27"/>
  <c r="Z4" i="27"/>
  <c r="AA4" i="27"/>
  <c r="B19" i="20"/>
  <c r="K3" i="28"/>
  <c r="L3" i="28"/>
  <c r="K4" i="28"/>
  <c r="L4" i="28"/>
  <c r="K5" i="28"/>
  <c r="L5" i="28"/>
  <c r="K6" i="28"/>
  <c r="L6" i="28"/>
  <c r="K7" i="28"/>
  <c r="L7" i="28"/>
  <c r="K8" i="28"/>
  <c r="L8" i="28"/>
  <c r="K9" i="28"/>
  <c r="L9" i="28"/>
  <c r="K10" i="28"/>
  <c r="L10" i="28"/>
  <c r="K11" i="28"/>
  <c r="L11" i="28"/>
  <c r="K12" i="28"/>
  <c r="L12" i="28"/>
  <c r="K13" i="28"/>
  <c r="L13" i="28"/>
  <c r="K14" i="28"/>
  <c r="L14" i="28"/>
  <c r="K15" i="28"/>
  <c r="L15" i="28"/>
  <c r="K16" i="28"/>
  <c r="L16" i="28"/>
  <c r="K17" i="28"/>
  <c r="L17" i="28"/>
  <c r="K18" i="28"/>
  <c r="L18" i="28"/>
  <c r="K19" i="28"/>
  <c r="L19" i="28"/>
  <c r="K20" i="28"/>
  <c r="L20" i="28"/>
  <c r="K21" i="28"/>
  <c r="L21" i="28"/>
  <c r="K22" i="28"/>
  <c r="L22" i="28"/>
  <c r="K23" i="28"/>
  <c r="L23" i="28"/>
  <c r="K24" i="28"/>
  <c r="L24" i="28"/>
  <c r="K25" i="28"/>
  <c r="L25" i="28"/>
  <c r="K26" i="28"/>
  <c r="L26" i="28"/>
  <c r="K27" i="28"/>
  <c r="L27" i="28"/>
  <c r="K28" i="28"/>
  <c r="L28" i="28"/>
  <c r="K29" i="28"/>
  <c r="L29" i="28"/>
  <c r="K30" i="28"/>
  <c r="L30" i="28"/>
  <c r="K31" i="28"/>
  <c r="L31" i="28"/>
  <c r="K32" i="28"/>
  <c r="L32" i="28"/>
  <c r="K33" i="28"/>
  <c r="L33" i="28"/>
  <c r="K34" i="28"/>
  <c r="L34" i="28"/>
  <c r="K35" i="28"/>
  <c r="L35" i="28"/>
  <c r="K36" i="28"/>
  <c r="L36" i="28"/>
  <c r="K37" i="28"/>
  <c r="L37" i="28"/>
  <c r="K38" i="28"/>
  <c r="L38" i="28"/>
  <c r="K39" i="28"/>
  <c r="L39" i="28"/>
  <c r="K40" i="28"/>
  <c r="L40" i="28"/>
  <c r="K41" i="28"/>
  <c r="L41" i="28"/>
  <c r="K42" i="28"/>
  <c r="L42" i="28"/>
  <c r="K43" i="28"/>
  <c r="L43" i="28"/>
  <c r="K44" i="28"/>
  <c r="L44" i="28"/>
  <c r="K45" i="28"/>
  <c r="L45" i="28"/>
  <c r="K46" i="28"/>
  <c r="L46" i="28"/>
  <c r="K47" i="28"/>
  <c r="L47" i="28"/>
  <c r="K48" i="28"/>
  <c r="L48" i="28"/>
  <c r="K49" i="28"/>
  <c r="L49" i="28"/>
  <c r="K50" i="28"/>
  <c r="L50" i="28"/>
  <c r="K51" i="28"/>
  <c r="L51" i="28"/>
  <c r="K52" i="28"/>
  <c r="L52" i="28"/>
  <c r="K53" i="28"/>
  <c r="L53" i="28"/>
  <c r="K54" i="28"/>
  <c r="L54" i="28"/>
  <c r="K55" i="28"/>
  <c r="L55" i="28"/>
  <c r="K56" i="28"/>
  <c r="L56" i="28"/>
  <c r="K57" i="28"/>
  <c r="L57" i="28"/>
  <c r="K58" i="28"/>
  <c r="L58" i="28"/>
  <c r="K59" i="28"/>
  <c r="L59" i="28"/>
  <c r="K60" i="28"/>
  <c r="L60" i="28"/>
  <c r="K61" i="28"/>
  <c r="L61" i="28"/>
  <c r="K62" i="28"/>
  <c r="L62" i="28"/>
  <c r="K63" i="28"/>
  <c r="L63" i="28"/>
  <c r="K64" i="28"/>
  <c r="L64" i="28"/>
  <c r="K65" i="28"/>
  <c r="L65" i="28"/>
  <c r="K66" i="28"/>
  <c r="L66" i="28"/>
  <c r="K67" i="28"/>
  <c r="L67" i="28"/>
  <c r="K68" i="28"/>
  <c r="L68" i="28"/>
  <c r="K69" i="28"/>
  <c r="L69" i="28"/>
  <c r="K70" i="28"/>
  <c r="L70" i="28"/>
  <c r="K71" i="28"/>
  <c r="L71" i="28"/>
  <c r="K72" i="28"/>
  <c r="L72" i="28"/>
  <c r="K73" i="28"/>
  <c r="L73" i="28"/>
  <c r="K74" i="28"/>
  <c r="L74" i="28"/>
  <c r="K75" i="28"/>
  <c r="L75" i="28"/>
  <c r="K76" i="28"/>
  <c r="L76" i="28"/>
  <c r="K77" i="28"/>
  <c r="L77" i="28"/>
  <c r="K78" i="28"/>
  <c r="L78" i="28"/>
  <c r="K79" i="28"/>
  <c r="L79" i="28"/>
  <c r="K80" i="28"/>
  <c r="L80" i="28"/>
  <c r="K81" i="28"/>
  <c r="L81" i="28"/>
  <c r="K82" i="28"/>
  <c r="L82" i="28"/>
  <c r="K83" i="28"/>
  <c r="L83" i="28"/>
  <c r="K84" i="28"/>
  <c r="L84" i="28"/>
  <c r="K85" i="28"/>
  <c r="L85" i="28"/>
  <c r="K86" i="28"/>
  <c r="L86" i="28"/>
  <c r="K87" i="28"/>
  <c r="L87" i="28"/>
  <c r="K88" i="28"/>
  <c r="L88" i="28"/>
  <c r="K89" i="28"/>
  <c r="L89" i="28"/>
  <c r="K90" i="28"/>
  <c r="L90" i="28"/>
  <c r="K91" i="28"/>
  <c r="L91" i="28"/>
  <c r="K92" i="28"/>
  <c r="L92" i="28"/>
  <c r="K93" i="28"/>
  <c r="L93" i="28"/>
  <c r="K94" i="28"/>
  <c r="L94" i="28"/>
  <c r="K95" i="28"/>
  <c r="L95" i="28"/>
  <c r="K96" i="28"/>
  <c r="L96" i="28"/>
  <c r="K97" i="28"/>
  <c r="L97" i="28"/>
  <c r="K98" i="28"/>
  <c r="L98" i="28"/>
  <c r="K99" i="28"/>
  <c r="L99" i="28"/>
  <c r="K100" i="28"/>
  <c r="L100" i="28"/>
  <c r="K101" i="28"/>
  <c r="L101" i="28"/>
  <c r="K102" i="28"/>
  <c r="L102" i="28"/>
  <c r="K103" i="28"/>
  <c r="L103" i="28"/>
  <c r="K104" i="28"/>
  <c r="L104" i="28"/>
  <c r="K105" i="28"/>
  <c r="L105" i="28"/>
  <c r="K106" i="28"/>
  <c r="L106" i="28"/>
  <c r="K107" i="28"/>
  <c r="L107" i="28"/>
  <c r="K108" i="28"/>
  <c r="L108" i="28"/>
  <c r="K109" i="28"/>
  <c r="L109" i="28"/>
  <c r="K110" i="28"/>
  <c r="L110" i="28"/>
  <c r="K111" i="28"/>
  <c r="L111" i="28"/>
  <c r="K112" i="28"/>
  <c r="L112" i="28"/>
  <c r="K113" i="28"/>
  <c r="L113" i="28"/>
  <c r="K114" i="28"/>
  <c r="L114" i="28"/>
  <c r="K115" i="28"/>
  <c r="L115" i="28"/>
  <c r="K116" i="28"/>
  <c r="L116" i="28"/>
  <c r="L2" i="28"/>
  <c r="K2" i="28"/>
  <c r="J2" i="28"/>
  <c r="J3" i="28"/>
  <c r="J4" i="28"/>
  <c r="J5" i="28"/>
  <c r="J6" i="28"/>
  <c r="J7" i="28"/>
  <c r="J8" i="28"/>
  <c r="J9" i="28"/>
  <c r="J10" i="28"/>
  <c r="J11" i="28"/>
  <c r="J12" i="28"/>
  <c r="J13" i="28"/>
  <c r="J14" i="28"/>
  <c r="J15" i="28"/>
  <c r="J16" i="28"/>
  <c r="J17" i="28"/>
  <c r="J18" i="28"/>
  <c r="J19" i="28"/>
  <c r="J20" i="28"/>
  <c r="J21" i="28"/>
  <c r="J22" i="28"/>
  <c r="J23" i="28"/>
  <c r="J24" i="28"/>
  <c r="J25" i="28"/>
  <c r="J26" i="28"/>
  <c r="J27" i="28"/>
  <c r="J28" i="28"/>
  <c r="J29" i="28"/>
  <c r="J30" i="28"/>
  <c r="J31" i="28"/>
  <c r="J32" i="28"/>
  <c r="J33" i="28"/>
  <c r="J34" i="28"/>
  <c r="J35" i="28"/>
  <c r="J36" i="28"/>
  <c r="J37" i="28"/>
  <c r="J38" i="28"/>
  <c r="J39" i="28"/>
  <c r="J40" i="28"/>
  <c r="J41" i="28"/>
  <c r="J42" i="28"/>
  <c r="J43" i="28"/>
  <c r="J44" i="28"/>
  <c r="J45" i="28"/>
  <c r="J46" i="28"/>
  <c r="J47" i="28"/>
  <c r="J48" i="28"/>
  <c r="J49" i="28"/>
  <c r="J50" i="28"/>
  <c r="J51" i="28"/>
  <c r="J52" i="28"/>
  <c r="J53" i="28"/>
  <c r="J54" i="28"/>
  <c r="J55" i="28"/>
  <c r="J56" i="28"/>
  <c r="J57" i="28"/>
  <c r="J58" i="28"/>
  <c r="J59" i="28"/>
  <c r="J60" i="28"/>
  <c r="J61" i="28"/>
  <c r="J62" i="28"/>
  <c r="J63" i="28"/>
  <c r="J64" i="28"/>
  <c r="J65" i="28"/>
  <c r="J66" i="28"/>
  <c r="J67" i="28"/>
  <c r="J68" i="28"/>
  <c r="J69" i="28"/>
  <c r="J70" i="28"/>
  <c r="J71" i="28"/>
  <c r="J72" i="28"/>
  <c r="J73" i="28"/>
  <c r="J74" i="28"/>
  <c r="J75" i="28"/>
  <c r="J76" i="28"/>
  <c r="J77" i="28"/>
  <c r="J78" i="28"/>
  <c r="J79" i="28"/>
  <c r="J80" i="28"/>
  <c r="J81" i="28"/>
  <c r="J82" i="28"/>
  <c r="J83" i="28"/>
  <c r="J84" i="28"/>
  <c r="J85" i="28"/>
  <c r="J86" i="28"/>
  <c r="J87" i="28"/>
  <c r="J88" i="28"/>
  <c r="J89" i="28"/>
  <c r="J90" i="28"/>
  <c r="J91" i="28"/>
  <c r="J92" i="28"/>
  <c r="J93" i="28"/>
  <c r="J94" i="28"/>
  <c r="J95" i="28"/>
  <c r="J96" i="28"/>
  <c r="J97" i="28"/>
  <c r="J98" i="28"/>
  <c r="J99" i="28"/>
  <c r="J100" i="28"/>
  <c r="J101" i="28"/>
  <c r="J102" i="28"/>
  <c r="J103" i="28"/>
  <c r="J104" i="28"/>
  <c r="J105" i="28"/>
  <c r="J106" i="28"/>
  <c r="J107" i="28"/>
  <c r="J108" i="28"/>
  <c r="J109" i="28"/>
  <c r="J110" i="28"/>
  <c r="J111" i="28"/>
  <c r="J112" i="28"/>
  <c r="J113" i="28"/>
  <c r="J114" i="28"/>
  <c r="J115" i="28"/>
  <c r="J116" i="28"/>
  <c r="Q4" i="27"/>
  <c r="R4" i="27"/>
  <c r="B8" i="27"/>
  <c r="O73" i="27"/>
  <c r="O25" i="27"/>
  <c r="O41" i="27"/>
  <c r="O57" i="27"/>
  <c r="O89" i="27"/>
  <c r="O105" i="27"/>
  <c r="P4" i="27"/>
  <c r="O120" i="27" s="1"/>
  <c r="C27" i="27"/>
  <c r="D27" i="27" s="1"/>
  <c r="E27" i="27" s="1"/>
  <c r="F27" i="27" s="1"/>
  <c r="G27" i="27" s="1"/>
  <c r="H27" i="27" s="1"/>
  <c r="I27" i="27" s="1"/>
  <c r="J27" i="27" s="1"/>
  <c r="K27" i="27" s="1"/>
  <c r="C26" i="27"/>
  <c r="D26" i="27" s="1"/>
  <c r="E26" i="27" s="1"/>
  <c r="F26" i="27" s="1"/>
  <c r="G26" i="27" s="1"/>
  <c r="H26" i="27" s="1"/>
  <c r="I26" i="27" s="1"/>
  <c r="J26" i="27" s="1"/>
  <c r="K26" i="27" s="1"/>
  <c r="B14" i="27"/>
  <c r="B13" i="27"/>
  <c r="B9" i="27"/>
  <c r="C21" i="27" s="1"/>
  <c r="D21" i="27" s="1"/>
  <c r="E21" i="27" s="1"/>
  <c r="F21" i="27" s="1"/>
  <c r="G21" i="27" s="1"/>
  <c r="H21" i="27" s="1"/>
  <c r="I21" i="27" s="1"/>
  <c r="J21" i="27" s="1"/>
  <c r="K21" i="27" s="1"/>
  <c r="O24" i="20"/>
  <c r="O10" i="27" l="1"/>
  <c r="O14" i="27"/>
  <c r="O18" i="27"/>
  <c r="O22" i="27"/>
  <c r="O26" i="27"/>
  <c r="O30" i="27"/>
  <c r="O34" i="27"/>
  <c r="O38" i="27"/>
  <c r="O42" i="27"/>
  <c r="O46" i="27"/>
  <c r="O50" i="27"/>
  <c r="O54" i="27"/>
  <c r="O58" i="27"/>
  <c r="O62" i="27"/>
  <c r="O66" i="27"/>
  <c r="O70" i="27"/>
  <c r="O74" i="27"/>
  <c r="O78" i="27"/>
  <c r="O82" i="27"/>
  <c r="O86" i="27"/>
  <c r="O90" i="27"/>
  <c r="O94" i="27"/>
  <c r="O98" i="27"/>
  <c r="O102" i="27"/>
  <c r="O106" i="27"/>
  <c r="O110" i="27"/>
  <c r="O114" i="27"/>
  <c r="O118" i="27"/>
  <c r="O122" i="27"/>
  <c r="O11" i="27"/>
  <c r="O15" i="27"/>
  <c r="O19" i="27"/>
  <c r="O23" i="27"/>
  <c r="O27" i="27"/>
  <c r="O31" i="27"/>
  <c r="O35" i="27"/>
  <c r="O39" i="27"/>
  <c r="O43" i="27"/>
  <c r="O47" i="27"/>
  <c r="O51" i="27"/>
  <c r="O55" i="27"/>
  <c r="O59" i="27"/>
  <c r="O63" i="27"/>
  <c r="O67" i="27"/>
  <c r="O71" i="27"/>
  <c r="O75" i="27"/>
  <c r="O79" i="27"/>
  <c r="O83" i="27"/>
  <c r="O87" i="27"/>
  <c r="O91" i="27"/>
  <c r="O95" i="27"/>
  <c r="O99" i="27"/>
  <c r="O103" i="27"/>
  <c r="O107" i="27"/>
  <c r="O111" i="27"/>
  <c r="O115" i="27"/>
  <c r="O119" i="27"/>
  <c r="O123" i="27"/>
  <c r="O12" i="27"/>
  <c r="O16" i="27"/>
  <c r="O20" i="27"/>
  <c r="O24" i="27"/>
  <c r="O28" i="27"/>
  <c r="O32" i="27"/>
  <c r="O36" i="27"/>
  <c r="O40" i="27"/>
  <c r="O44" i="27"/>
  <c r="O48" i="27"/>
  <c r="O52" i="27"/>
  <c r="O56" i="27"/>
  <c r="O60" i="27"/>
  <c r="O64" i="27"/>
  <c r="O68" i="27"/>
  <c r="O72" i="27"/>
  <c r="O76" i="27"/>
  <c r="O80" i="27"/>
  <c r="O84" i="27"/>
  <c r="O88" i="27"/>
  <c r="O92" i="27"/>
  <c r="O96" i="27"/>
  <c r="O100" i="27"/>
  <c r="O104" i="27"/>
  <c r="O108" i="27"/>
  <c r="O112" i="27"/>
  <c r="O116" i="27"/>
  <c r="O117" i="27"/>
  <c r="O101" i="27"/>
  <c r="O85" i="27"/>
  <c r="O69" i="27"/>
  <c r="O53" i="27"/>
  <c r="O37" i="27"/>
  <c r="O21" i="27"/>
  <c r="O9" i="27"/>
  <c r="O113" i="27"/>
  <c r="O97" i="27"/>
  <c r="O81" i="27"/>
  <c r="O65" i="27"/>
  <c r="O49" i="27"/>
  <c r="O33" i="27"/>
  <c r="O17" i="27"/>
  <c r="O121" i="27"/>
  <c r="O109" i="27"/>
  <c r="O93" i="27"/>
  <c r="O77" i="27"/>
  <c r="O61" i="27"/>
  <c r="O45" i="27"/>
  <c r="O29" i="27"/>
  <c r="O13" i="27"/>
  <c r="B7" i="20"/>
  <c r="B20" i="27" l="1"/>
  <c r="O8" i="20"/>
  <c r="O9" i="20" s="1"/>
  <c r="O10" i="20" s="1"/>
  <c r="O11" i="20" s="1"/>
  <c r="O12" i="20" s="1"/>
  <c r="O13" i="20" s="1"/>
  <c r="O14" i="20" s="1"/>
  <c r="O15" i="20" s="1"/>
  <c r="O16" i="20" s="1"/>
  <c r="O17" i="20" s="1"/>
  <c r="O18" i="20" s="1"/>
  <c r="O19" i="20" s="1"/>
  <c r="O20" i="20" s="1"/>
  <c r="O21" i="20" s="1"/>
  <c r="O22" i="20" s="1"/>
  <c r="O23" i="20" s="1"/>
  <c r="O25" i="20" s="1"/>
  <c r="O26" i="20" s="1"/>
  <c r="O27" i="20" s="1"/>
  <c r="O28" i="20" s="1"/>
  <c r="O29" i="20" s="1"/>
  <c r="O30" i="20" s="1"/>
  <c r="O31" i="20" s="1"/>
  <c r="O32" i="20" s="1"/>
  <c r="O33" i="20" s="1"/>
  <c r="O34" i="20" s="1"/>
  <c r="O35" i="20" s="1"/>
  <c r="O36" i="20" s="1"/>
  <c r="O37" i="20" s="1"/>
  <c r="O38" i="20" s="1"/>
  <c r="O39" i="20" s="1"/>
  <c r="O40" i="20" s="1"/>
  <c r="O41" i="20" s="1"/>
  <c r="O42" i="20" s="1"/>
  <c r="O43" i="20" s="1"/>
  <c r="O44" i="20" s="1"/>
  <c r="O45" i="20" s="1"/>
  <c r="O46" i="20" s="1"/>
  <c r="O47" i="20" s="1"/>
  <c r="O48" i="20" s="1"/>
  <c r="O49" i="20" s="1"/>
  <c r="O50" i="20" s="1"/>
  <c r="O51" i="20" s="1"/>
  <c r="O52" i="20" s="1"/>
  <c r="O53" i="20" s="1"/>
  <c r="O54" i="20" s="1"/>
  <c r="O55" i="20" s="1"/>
  <c r="O56" i="20" s="1"/>
  <c r="O57" i="20" s="1"/>
  <c r="O58" i="20" s="1"/>
  <c r="O59" i="20" s="1"/>
  <c r="O60" i="20" s="1"/>
  <c r="O61" i="20" s="1"/>
  <c r="O62" i="20" s="1"/>
  <c r="O63" i="20" s="1"/>
  <c r="O64" i="20" s="1"/>
  <c r="O65" i="20" s="1"/>
  <c r="O66" i="20" s="1"/>
  <c r="O67" i="20" s="1"/>
  <c r="O68" i="20" s="1"/>
  <c r="O69" i="20" s="1"/>
  <c r="O70" i="20" s="1"/>
  <c r="O71" i="20" s="1"/>
  <c r="O72" i="20" s="1"/>
  <c r="O73" i="20" s="1"/>
  <c r="O74" i="20" s="1"/>
  <c r="O75" i="20" s="1"/>
  <c r="O76" i="20" s="1"/>
  <c r="O77" i="20" s="1"/>
  <c r="O78" i="20" s="1"/>
  <c r="O79" i="20" s="1"/>
  <c r="O80" i="20" s="1"/>
  <c r="O81" i="20" s="1"/>
  <c r="O82" i="20" s="1"/>
  <c r="O83" i="20" s="1"/>
  <c r="O84" i="20" s="1"/>
  <c r="O85" i="20" s="1"/>
  <c r="O86" i="20" s="1"/>
  <c r="O87" i="20" s="1"/>
  <c r="O88" i="20" s="1"/>
  <c r="O89" i="20" s="1"/>
  <c r="O90" i="20" s="1"/>
  <c r="O91" i="20" s="1"/>
  <c r="O92" i="20" s="1"/>
  <c r="O93" i="20" s="1"/>
  <c r="O94" i="20" s="1"/>
  <c r="O95" i="20" s="1"/>
  <c r="O96" i="20" s="1"/>
  <c r="O97" i="20" s="1"/>
  <c r="O98" i="20" s="1"/>
  <c r="O99" i="20" s="1"/>
  <c r="O100" i="20" s="1"/>
  <c r="O101" i="20" s="1"/>
  <c r="O102" i="20" s="1"/>
  <c r="O103" i="20" s="1"/>
  <c r="O104" i="20" s="1"/>
  <c r="O105" i="20" s="1"/>
  <c r="O106" i="20" s="1"/>
  <c r="O107" i="20" s="1"/>
  <c r="O108" i="20" s="1"/>
  <c r="O109" i="20" s="1"/>
  <c r="O110" i="20" s="1"/>
  <c r="O111" i="20" s="1"/>
  <c r="O112" i="20" s="1"/>
  <c r="O113" i="20" s="1"/>
  <c r="O114" i="20" s="1"/>
  <c r="O115" i="20" s="1"/>
  <c r="O116" i="20" s="1"/>
  <c r="O117" i="20" s="1"/>
  <c r="O118" i="20" s="1"/>
  <c r="O119" i="20" s="1"/>
  <c r="O120" i="20" s="1"/>
  <c r="O121" i="20" s="1"/>
  <c r="O122" i="20" s="1"/>
  <c r="B22" i="27" l="1"/>
  <c r="B24" i="27" s="1"/>
  <c r="C20" i="27"/>
  <c r="C19" i="20"/>
  <c r="B12" i="20"/>
  <c r="C22" i="27" l="1"/>
  <c r="C24" i="27" s="1"/>
  <c r="D20" i="27"/>
  <c r="B23" i="27"/>
  <c r="B25" i="27" s="1"/>
  <c r="B29" i="27" s="1"/>
  <c r="B30" i="27" s="1"/>
  <c r="B32" i="27" s="1"/>
  <c r="B13" i="20"/>
  <c r="C26" i="20"/>
  <c r="D26" i="20" s="1"/>
  <c r="E26" i="20" s="1"/>
  <c r="F26" i="20" s="1"/>
  <c r="G26" i="20" s="1"/>
  <c r="H26" i="20" s="1"/>
  <c r="I26" i="20" s="1"/>
  <c r="J26" i="20" s="1"/>
  <c r="K26" i="20" s="1"/>
  <c r="C25" i="20"/>
  <c r="D25" i="20" s="1"/>
  <c r="E25" i="20" s="1"/>
  <c r="F25" i="20" s="1"/>
  <c r="G25" i="20" s="1"/>
  <c r="H25" i="20" s="1"/>
  <c r="I25" i="20" s="1"/>
  <c r="J25" i="20" s="1"/>
  <c r="K25" i="20" s="1"/>
  <c r="B8" i="20"/>
  <c r="C20" i="20" s="1"/>
  <c r="D20" i="20" s="1"/>
  <c r="E20" i="20" s="1"/>
  <c r="F20" i="20" s="1"/>
  <c r="G20" i="20" s="1"/>
  <c r="H20" i="20" s="1"/>
  <c r="I20" i="20" s="1"/>
  <c r="J20" i="20" s="1"/>
  <c r="K20" i="20" s="1"/>
  <c r="D22" i="27" l="1"/>
  <c r="D24" i="27" s="1"/>
  <c r="E20" i="27"/>
  <c r="C23" i="27"/>
  <c r="C25" i="27" s="1"/>
  <c r="C29" i="27" s="1"/>
  <c r="C30" i="27" s="1"/>
  <c r="C32" i="27" s="1"/>
  <c r="C21" i="20"/>
  <c r="C23" i="20" s="1"/>
  <c r="D19" i="20"/>
  <c r="D21" i="20" s="1"/>
  <c r="D23" i="20" s="1"/>
  <c r="B21" i="20"/>
  <c r="B23" i="20" s="1"/>
  <c r="D23" i="27" l="1"/>
  <c r="D25" i="27" s="1"/>
  <c r="D29" i="27" s="1"/>
  <c r="D30" i="27" s="1"/>
  <c r="D32" i="27" s="1"/>
  <c r="E22" i="27"/>
  <c r="E24" i="27" s="1"/>
  <c r="F20" i="27"/>
  <c r="B22" i="20"/>
  <c r="B24" i="20" s="1"/>
  <c r="B28" i="20" s="1"/>
  <c r="B29" i="20" s="1"/>
  <c r="B31" i="20" s="1"/>
  <c r="D22" i="20"/>
  <c r="D24" i="20" s="1"/>
  <c r="D28" i="20" s="1"/>
  <c r="D29" i="20" s="1"/>
  <c r="D31" i="20" s="1"/>
  <c r="C22" i="20"/>
  <c r="C24" i="20" s="1"/>
  <c r="E23" i="27" l="1"/>
  <c r="E25" i="27" s="1"/>
  <c r="E29" i="27" s="1"/>
  <c r="E30" i="27" s="1"/>
  <c r="E32" i="27" s="1"/>
  <c r="F22" i="27"/>
  <c r="F24" i="27" s="1"/>
  <c r="G20" i="27"/>
  <c r="E19" i="20"/>
  <c r="C28" i="20"/>
  <c r="C29" i="20" s="1"/>
  <c r="C31" i="20" s="1"/>
  <c r="F23" i="27" l="1"/>
  <c r="F25" i="27" s="1"/>
  <c r="F29" i="27" s="1"/>
  <c r="F30" i="27" s="1"/>
  <c r="F32" i="27" s="1"/>
  <c r="G22" i="27"/>
  <c r="G24" i="27" s="1"/>
  <c r="H20" i="27"/>
  <c r="E21" i="20"/>
  <c r="E23" i="20" s="1"/>
  <c r="G19" i="20"/>
  <c r="F19" i="20"/>
  <c r="F21" i="20" s="1"/>
  <c r="I20" i="27" l="1"/>
  <c r="I22" i="27" s="1"/>
  <c r="I24" i="27" s="1"/>
  <c r="G23" i="27"/>
  <c r="G25" i="27" s="1"/>
  <c r="G29" i="27" s="1"/>
  <c r="G30" i="27" s="1"/>
  <c r="G32" i="27" s="1"/>
  <c r="H22" i="27"/>
  <c r="H24" i="27" s="1"/>
  <c r="E22" i="20"/>
  <c r="E24" i="20" s="1"/>
  <c r="E28" i="20" s="1"/>
  <c r="E29" i="20" s="1"/>
  <c r="E31" i="20" s="1"/>
  <c r="G21" i="20"/>
  <c r="G23" i="20" s="1"/>
  <c r="F22" i="20"/>
  <c r="F24" i="20" s="1"/>
  <c r="F23" i="20"/>
  <c r="G32" i="16"/>
  <c r="D32" i="16"/>
  <c r="H32" i="16" s="1"/>
  <c r="G31" i="16"/>
  <c r="D31" i="16"/>
  <c r="H31" i="16" s="1"/>
  <c r="G30" i="16"/>
  <c r="D30" i="16"/>
  <c r="H30" i="16" s="1"/>
  <c r="G29" i="16"/>
  <c r="D29" i="16"/>
  <c r="H29" i="16" s="1"/>
  <c r="G28" i="16"/>
  <c r="D28" i="16"/>
  <c r="H28" i="16" s="1"/>
  <c r="G27" i="16"/>
  <c r="D27" i="16"/>
  <c r="H27" i="16" s="1"/>
  <c r="G26" i="16"/>
  <c r="D26" i="16"/>
  <c r="H26" i="16" s="1"/>
  <c r="G25" i="16"/>
  <c r="D25" i="16"/>
  <c r="H25" i="16" s="1"/>
  <c r="G24" i="16"/>
  <c r="D24" i="16"/>
  <c r="H24" i="16" s="1"/>
  <c r="G11" i="16"/>
  <c r="G12" i="16"/>
  <c r="G13" i="16"/>
  <c r="G14" i="16"/>
  <c r="G15" i="16"/>
  <c r="G16" i="16"/>
  <c r="G17" i="16"/>
  <c r="G18" i="16"/>
  <c r="G10" i="16"/>
  <c r="D11" i="16"/>
  <c r="H11" i="16" s="1"/>
  <c r="D12" i="16"/>
  <c r="H12" i="16" s="1"/>
  <c r="D13" i="16"/>
  <c r="H13" i="16" s="1"/>
  <c r="D14" i="16"/>
  <c r="H14" i="16" s="1"/>
  <c r="D15" i="16"/>
  <c r="H15" i="16" s="1"/>
  <c r="D16" i="16"/>
  <c r="H16" i="16" s="1"/>
  <c r="D17" i="16"/>
  <c r="H17" i="16" s="1"/>
  <c r="D18" i="16"/>
  <c r="H18" i="16" s="1"/>
  <c r="D10" i="16"/>
  <c r="H10" i="16" s="1"/>
  <c r="H23" i="27" l="1"/>
  <c r="H25" i="27" s="1"/>
  <c r="H29" i="27" s="1"/>
  <c r="H30" i="27" s="1"/>
  <c r="H32" i="27" s="1"/>
  <c r="I23" i="27"/>
  <c r="I25" i="27" s="1"/>
  <c r="I29" i="27" s="1"/>
  <c r="I30" i="27" s="1"/>
  <c r="I32" i="27" s="1"/>
  <c r="J20" i="27"/>
  <c r="F28" i="20"/>
  <c r="F29" i="20" s="1"/>
  <c r="F31" i="20" s="1"/>
  <c r="G22" i="20"/>
  <c r="G24" i="20" s="1"/>
  <c r="G28" i="20" s="1"/>
  <c r="G29" i="20" s="1"/>
  <c r="G31" i="20" s="1"/>
  <c r="H19" i="20"/>
  <c r="I19" i="20"/>
  <c r="B9" i="6"/>
  <c r="B16" i="13"/>
  <c r="B13" i="13"/>
  <c r="B9" i="13"/>
  <c r="B7" i="13"/>
  <c r="B3" i="13"/>
  <c r="B9" i="5"/>
  <c r="B28" i="6"/>
  <c r="B25" i="6"/>
  <c r="B22" i="6"/>
  <c r="B19" i="6"/>
  <c r="B16" i="6"/>
  <c r="B13" i="6"/>
  <c r="B7" i="6"/>
  <c r="B3" i="6"/>
  <c r="B127" i="5"/>
  <c r="B124" i="5"/>
  <c r="B121" i="5"/>
  <c r="B118" i="5"/>
  <c r="B115" i="5"/>
  <c r="B112" i="5"/>
  <c r="B109" i="5"/>
  <c r="B106" i="5"/>
  <c r="B103" i="5"/>
  <c r="B100" i="5"/>
  <c r="B97" i="5"/>
  <c r="B94" i="5"/>
  <c r="B91" i="5"/>
  <c r="B88" i="5"/>
  <c r="B85" i="5"/>
  <c r="B82" i="5"/>
  <c r="B79" i="5"/>
  <c r="B76" i="5"/>
  <c r="B73" i="5"/>
  <c r="B70" i="5"/>
  <c r="B67" i="5"/>
  <c r="B64" i="5"/>
  <c r="B61" i="5"/>
  <c r="B58" i="5"/>
  <c r="B55" i="5"/>
  <c r="B52" i="5"/>
  <c r="B49" i="5"/>
  <c r="B46" i="5"/>
  <c r="B43" i="5"/>
  <c r="B40" i="5"/>
  <c r="B37" i="5"/>
  <c r="B34" i="5"/>
  <c r="B31" i="5"/>
  <c r="B28" i="5"/>
  <c r="B25" i="5"/>
  <c r="B22" i="5"/>
  <c r="B19" i="5"/>
  <c r="B16" i="5"/>
  <c r="B13" i="5"/>
  <c r="B7" i="5"/>
  <c r="B3" i="5"/>
  <c r="J22" i="27" l="1"/>
  <c r="J24" i="27" s="1"/>
  <c r="K20" i="27"/>
  <c r="I21" i="20"/>
  <c r="I23" i="20" s="1"/>
  <c r="H21" i="20"/>
  <c r="H23" i="20" s="1"/>
  <c r="K22" i="27" l="1"/>
  <c r="K24" i="27" s="1"/>
  <c r="J23" i="27"/>
  <c r="J25" i="27" s="1"/>
  <c r="J29" i="27" s="1"/>
  <c r="J30" i="27" s="1"/>
  <c r="J32" i="27" s="1"/>
  <c r="H22" i="20"/>
  <c r="H24" i="20" s="1"/>
  <c r="H28" i="20" s="1"/>
  <c r="H29" i="20" s="1"/>
  <c r="H31" i="20" s="1"/>
  <c r="J19" i="20"/>
  <c r="J21" i="20" s="1"/>
  <c r="J23" i="20" s="1"/>
  <c r="I22" i="20"/>
  <c r="I24" i="20" s="1"/>
  <c r="I28" i="20" s="1"/>
  <c r="I29" i="20" s="1"/>
  <c r="I31" i="20" s="1"/>
  <c r="K23" i="27" l="1"/>
  <c r="K25" i="27" s="1"/>
  <c r="K29" i="27" s="1"/>
  <c r="K30" i="27" s="1"/>
  <c r="J22" i="20"/>
  <c r="J24" i="20" s="1"/>
  <c r="J28" i="20" s="1"/>
  <c r="J29" i="20" s="1"/>
  <c r="J31" i="20" s="1"/>
  <c r="K19" i="20"/>
  <c r="K21" i="20" s="1"/>
  <c r="K31" i="27" l="1"/>
  <c r="K32" i="27" s="1"/>
  <c r="B34" i="27" s="1"/>
  <c r="O2" i="27" s="1"/>
  <c r="K22" i="20"/>
  <c r="K24" i="20" s="1"/>
  <c r="K23" i="20"/>
  <c r="K28" i="20" l="1"/>
  <c r="K29" i="20" s="1"/>
  <c r="K30" i="20" s="1"/>
  <c r="K31" i="20" s="1"/>
  <c r="B33" i="20" s="1"/>
</calcChain>
</file>

<file path=xl/sharedStrings.xml><?xml version="1.0" encoding="utf-8"?>
<sst xmlns="http://schemas.openxmlformats.org/spreadsheetml/2006/main" count="653" uniqueCount="400">
  <si>
    <t>Uniques</t>
  </si>
  <si>
    <t>People</t>
  </si>
  <si>
    <t>Visits</t>
  </si>
  <si>
    <t>Page Views</t>
  </si>
  <si>
    <t>Mobile Web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</si>
  <si>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</si>
  <si>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</si>
  <si>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</si>
  <si>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</si>
  <si>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</si>
  <si>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</si>
  <si>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</si>
  <si>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</si>
  <si>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</si>
  <si>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</si>
  <si>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Data Set #1</t>
  </si>
  <si>
    <t>GUID</t>
  </si>
  <si>
    <t>DG203AA16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</si>
  <si>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</si>
  <si>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</si>
  <si>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</si>
  <si>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</si>
  <si>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</si>
  <si>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</si>
  <si>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</si>
  <si>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</si>
  <si>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</si>
  <si>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</si>
  <si>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VG282795792EB6F529</t>
  </si>
  <si>
    <t>var1</t>
  </si>
  <si>
    <t>ST_DataSet1</t>
  </si>
  <si>
    <t>1 : Ranges</t>
  </si>
  <si>
    <t>1 : MultiRefs</t>
  </si>
  <si>
    <t>2 : Info</t>
  </si>
  <si>
    <t>VG2FCBE4ED173E5402</t>
  </si>
  <si>
    <t>var2</t>
  </si>
  <si>
    <t>ST_512013</t>
  </si>
  <si>
    <t>2 : Ranges</t>
  </si>
  <si>
    <t>2 : MultiRefs</t>
  </si>
  <si>
    <t>3 : Info</t>
  </si>
  <si>
    <t>VG25E40AFE358813B</t>
  </si>
  <si>
    <t>var3</t>
  </si>
  <si>
    <t>ST_412013</t>
  </si>
  <si>
    <t>3 : Ranges</t>
  </si>
  <si>
    <t>3 : MultiRefs</t>
  </si>
  <si>
    <t>4 : Info</t>
  </si>
  <si>
    <t>VG2D433B511A6F8D85</t>
  </si>
  <si>
    <t>var4</t>
  </si>
  <si>
    <t>ST_312013</t>
  </si>
  <si>
    <t>4 : Ranges</t>
  </si>
  <si>
    <t>4 : MultiRefs</t>
  </si>
  <si>
    <t>5 : Info</t>
  </si>
  <si>
    <t>VG38715AEB3904AC98</t>
  </si>
  <si>
    <t>var5</t>
  </si>
  <si>
    <t>ST_212013</t>
  </si>
  <si>
    <t>5 : Ranges</t>
  </si>
  <si>
    <t>5 : MultiRefs</t>
  </si>
  <si>
    <t>6 : Info</t>
  </si>
  <si>
    <t>VG2FFF6A5112B5EFC6</t>
  </si>
  <si>
    <t>var6</t>
  </si>
  <si>
    <t>ST_112013</t>
  </si>
  <si>
    <t>6 : Ranges</t>
  </si>
  <si>
    <t>6 : MultiRefs</t>
  </si>
  <si>
    <t>7 : Info</t>
  </si>
  <si>
    <t>VG21794EE628D70AED</t>
  </si>
  <si>
    <t>var7</t>
  </si>
  <si>
    <t>ST_1212012</t>
  </si>
  <si>
    <t>7 : Ranges</t>
  </si>
  <si>
    <t>7 : MultiRefs</t>
  </si>
  <si>
    <t>8 : Info</t>
  </si>
  <si>
    <t>VG90F97003735892D</t>
  </si>
  <si>
    <t>var8</t>
  </si>
  <si>
    <t>ST_1112012</t>
  </si>
  <si>
    <t>8 : Ranges</t>
  </si>
  <si>
    <t>8 : MultiRefs</t>
  </si>
  <si>
    <t>9 : Info</t>
  </si>
  <si>
    <t>VG10078D8294BF11E</t>
  </si>
  <si>
    <t>var9</t>
  </si>
  <si>
    <t>ST_1012012</t>
  </si>
  <si>
    <t>9 : Ranges</t>
  </si>
  <si>
    <t>9 : MultiRefs</t>
  </si>
  <si>
    <t>10 : Info</t>
  </si>
  <si>
    <t>VGF7278D81BAED8E8</t>
  </si>
  <si>
    <t>var10</t>
  </si>
  <si>
    <t>ST_912012</t>
  </si>
  <si>
    <t>10 : Ranges</t>
  </si>
  <si>
    <t>10 : MultiRefs</t>
  </si>
  <si>
    <t>11 : Info</t>
  </si>
  <si>
    <t>VG45FC8592D47D104</t>
  </si>
  <si>
    <t>var11</t>
  </si>
  <si>
    <t>ST_812012</t>
  </si>
  <si>
    <t>11 : Ranges</t>
  </si>
  <si>
    <t>11 : MultiRefs</t>
  </si>
  <si>
    <t>12 : Info</t>
  </si>
  <si>
    <t>VG23B2EA6746D96F3</t>
  </si>
  <si>
    <t>var12</t>
  </si>
  <si>
    <t>ST_712012</t>
  </si>
  <si>
    <t>12 : Ranges</t>
  </si>
  <si>
    <t>12 : MultiRefs</t>
  </si>
  <si>
    <t>13 : Info</t>
  </si>
  <si>
    <t>VG2424D2941340CDC1</t>
  </si>
  <si>
    <t>var13</t>
  </si>
  <si>
    <t>ST_612012</t>
  </si>
  <si>
    <t>13 : Ranges</t>
  </si>
  <si>
    <t>13 : MultiRefs</t>
  </si>
  <si>
    <t>14 : Info</t>
  </si>
  <si>
    <t>VG280BE87030AD14A1</t>
  </si>
  <si>
    <t>var14</t>
  </si>
  <si>
    <t>ST_512012</t>
  </si>
  <si>
    <t>14 : Ranges</t>
  </si>
  <si>
    <t>14 : MultiRefs</t>
  </si>
  <si>
    <t>15 : Info</t>
  </si>
  <si>
    <t>VG2C7396AF34F027B</t>
  </si>
  <si>
    <t>var15</t>
  </si>
  <si>
    <t>ST_412012</t>
  </si>
  <si>
    <t>15 : Ranges</t>
  </si>
  <si>
    <t>15 : MultiRefs</t>
  </si>
  <si>
    <t>16 : Info</t>
  </si>
  <si>
    <t>VG103DAF9833E34FA4</t>
  </si>
  <si>
    <t>var16</t>
  </si>
  <si>
    <t>ST_312012</t>
  </si>
  <si>
    <t>16 : Ranges</t>
  </si>
  <si>
    <t>16 : MultiRefs</t>
  </si>
  <si>
    <t>17 : Info</t>
  </si>
  <si>
    <t>VGFE9BEB929531DAF</t>
  </si>
  <si>
    <t>var17</t>
  </si>
  <si>
    <t>ST_212012</t>
  </si>
  <si>
    <t>17 : Ranges</t>
  </si>
  <si>
    <t>17 : MultiRefs</t>
  </si>
  <si>
    <t>18 : Info</t>
  </si>
  <si>
    <t>VG498C8C3AC90792</t>
  </si>
  <si>
    <t>var18</t>
  </si>
  <si>
    <t>ST_112012</t>
  </si>
  <si>
    <t>18 : Ranges</t>
  </si>
  <si>
    <t>18 : MultiRefs</t>
  </si>
  <si>
    <t>19 : Info</t>
  </si>
  <si>
    <t>VGDCDC9086CE1AF3</t>
  </si>
  <si>
    <t>var19</t>
  </si>
  <si>
    <t>ST_1212011</t>
  </si>
  <si>
    <t>19 : Ranges</t>
  </si>
  <si>
    <t>19 : MultiRefs</t>
  </si>
  <si>
    <t>20 : Info</t>
  </si>
  <si>
    <t>VG2DECAACB3CA1F3</t>
  </si>
  <si>
    <t>var20</t>
  </si>
  <si>
    <t>ST_1112011</t>
  </si>
  <si>
    <t>20 : Ranges</t>
  </si>
  <si>
    <t>20 : MultiRefs</t>
  </si>
  <si>
    <t>21 : Info</t>
  </si>
  <si>
    <t>VG3454862A27AB933F</t>
  </si>
  <si>
    <t>var21</t>
  </si>
  <si>
    <t>ST_1012011</t>
  </si>
  <si>
    <t>21 : Ranges</t>
  </si>
  <si>
    <t>21 : MultiRefs</t>
  </si>
  <si>
    <t>22 : Info</t>
  </si>
  <si>
    <t>VGA491F2C2B7CDAC2</t>
  </si>
  <si>
    <t>var22</t>
  </si>
  <si>
    <t>ST_912011</t>
  </si>
  <si>
    <t>22 : Ranges</t>
  </si>
  <si>
    <t>22 : MultiRefs</t>
  </si>
  <si>
    <t>23 : Info</t>
  </si>
  <si>
    <t>VG2D68134A2C461FB7</t>
  </si>
  <si>
    <t>var23</t>
  </si>
  <si>
    <t>ST_812011</t>
  </si>
  <si>
    <t>23 : Ranges</t>
  </si>
  <si>
    <t>23 : MultiRefs</t>
  </si>
  <si>
    <t>24 : Info</t>
  </si>
  <si>
    <t>VG45C6C4116DE57C</t>
  </si>
  <si>
    <t>var24</t>
  </si>
  <si>
    <t>ST_712011</t>
  </si>
  <si>
    <t>24 : Ranges</t>
  </si>
  <si>
    <t>24 : MultiRefs</t>
  </si>
  <si>
    <t>25 : Info</t>
  </si>
  <si>
    <t>VG8C0AF1424C97AEF</t>
  </si>
  <si>
    <t>var25</t>
  </si>
  <si>
    <t>ST_612011</t>
  </si>
  <si>
    <t>25 : Ranges</t>
  </si>
  <si>
    <t>25 : MultiRefs</t>
  </si>
  <si>
    <t>26 : Info</t>
  </si>
  <si>
    <t>VG205A1FD41A71E0A2</t>
  </si>
  <si>
    <t>var26</t>
  </si>
  <si>
    <t>ST_512011</t>
  </si>
  <si>
    <t>26 : Ranges</t>
  </si>
  <si>
    <t>26 : MultiRefs</t>
  </si>
  <si>
    <t>27 : Info</t>
  </si>
  <si>
    <t>VG267919241EA504B9</t>
  </si>
  <si>
    <t>var27</t>
  </si>
  <si>
    <t>ST_412011</t>
  </si>
  <si>
    <t>27 : Ranges</t>
  </si>
  <si>
    <t>27 : MultiRefs</t>
  </si>
  <si>
    <t>28 : Info</t>
  </si>
  <si>
    <t>VG370B050B141625C4</t>
  </si>
  <si>
    <t>var28</t>
  </si>
  <si>
    <t>ST_312011</t>
  </si>
  <si>
    <t>28 : Ranges</t>
  </si>
  <si>
    <t>28 : MultiRefs</t>
  </si>
  <si>
    <t>29 : Info</t>
  </si>
  <si>
    <t>VG683B1E9381A8C66</t>
  </si>
  <si>
    <t>var29</t>
  </si>
  <si>
    <t>ST_212011</t>
  </si>
  <si>
    <t>29 : Ranges</t>
  </si>
  <si>
    <t>29 : MultiRefs</t>
  </si>
  <si>
    <t>30 : Info</t>
  </si>
  <si>
    <t>VG1A00CC9127B3300A</t>
  </si>
  <si>
    <t>var30</t>
  </si>
  <si>
    <t>ST_112011</t>
  </si>
  <si>
    <t>30 : Ranges</t>
  </si>
  <si>
    <t>30 : MultiRefs</t>
  </si>
  <si>
    <t>31 : Info</t>
  </si>
  <si>
    <t>VG2DE28F0EFE36F93</t>
  </si>
  <si>
    <t>var31</t>
  </si>
  <si>
    <t>ST_1212010</t>
  </si>
  <si>
    <t>31 : Ranges</t>
  </si>
  <si>
    <t>31 : MultiRefs</t>
  </si>
  <si>
    <t>32 : Info</t>
  </si>
  <si>
    <t>VG2F11F9B033B7AF38</t>
  </si>
  <si>
    <t>var32</t>
  </si>
  <si>
    <t>ST_1112010</t>
  </si>
  <si>
    <t>32 : Ranges</t>
  </si>
  <si>
    <t>32 : MultiRefs</t>
  </si>
  <si>
    <t>33 : Info</t>
  </si>
  <si>
    <t>VG257ED8642092BB71</t>
  </si>
  <si>
    <t>var33</t>
  </si>
  <si>
    <t>ST_1012010</t>
  </si>
  <si>
    <t>33 : Ranges</t>
  </si>
  <si>
    <t>33 : MultiRefs</t>
  </si>
  <si>
    <t>34 : Info</t>
  </si>
  <si>
    <t>VG255E50F92245753A</t>
  </si>
  <si>
    <t>var34</t>
  </si>
  <si>
    <t>ST_912010</t>
  </si>
  <si>
    <t>34 : Ranges</t>
  </si>
  <si>
    <t>34 : MultiRefs</t>
  </si>
  <si>
    <t>35 : Info</t>
  </si>
  <si>
    <t>VG5F8AD482401BE88</t>
  </si>
  <si>
    <t>var35</t>
  </si>
  <si>
    <t>ST_812010</t>
  </si>
  <si>
    <t>35 : Ranges</t>
  </si>
  <si>
    <t>35 : MultiRefs</t>
  </si>
  <si>
    <t>36 : Info</t>
  </si>
  <si>
    <t>VG115C82ED131A4C2B</t>
  </si>
  <si>
    <t>var36</t>
  </si>
  <si>
    <t>ST_712010</t>
  </si>
  <si>
    <t>36 : Ranges</t>
  </si>
  <si>
    <t>36 : MultiRefs</t>
  </si>
  <si>
    <t>37 : Info</t>
  </si>
  <si>
    <t>VG35876C8A1549FB06</t>
  </si>
  <si>
    <t>var37</t>
  </si>
  <si>
    <t>ST_612010</t>
  </si>
  <si>
    <t>37 : Ranges</t>
  </si>
  <si>
    <t>37 : MultiRefs</t>
  </si>
  <si>
    <t>38 : Info</t>
  </si>
  <si>
    <t>VG322DCD281D29EADB</t>
  </si>
  <si>
    <t>var38</t>
  </si>
  <si>
    <t>ST_512010</t>
  </si>
  <si>
    <t>38 : Ranges</t>
  </si>
  <si>
    <t>38 : MultiRefs</t>
  </si>
  <si>
    <t>39 : Info</t>
  </si>
  <si>
    <t>VGABABCD8179FD982</t>
  </si>
  <si>
    <t>var39</t>
  </si>
  <si>
    <t>ST_412010</t>
  </si>
  <si>
    <t>39 : Ranges</t>
  </si>
  <si>
    <t>39 : MultiRefs</t>
  </si>
  <si>
    <t>Date</t>
  </si>
  <si>
    <t>Reformat</t>
  </si>
  <si>
    <t>DG12A19417</t>
  </si>
  <si>
    <t>VG1287A564C79D1A2</t>
  </si>
  <si>
    <t>ST_Date</t>
  </si>
  <si>
    <t>VG2D855750251DBEF</t>
  </si>
  <si>
    <t>ST_Uniques</t>
  </si>
  <si>
    <t>VG14002A7CFE0BD77</t>
  </si>
  <si>
    <t>ST_People</t>
  </si>
  <si>
    <t>VG1AC5D4FF277C87D9</t>
  </si>
  <si>
    <t>ST_Visits</t>
  </si>
  <si>
    <t>VG283D345233AF79B1</t>
  </si>
  <si>
    <t>ST_PageViews</t>
  </si>
  <si>
    <t>VG24F819A39B4EEB5</t>
  </si>
  <si>
    <t>ST_MobileWeb</t>
  </si>
  <si>
    <t>Data Set #2</t>
  </si>
  <si>
    <t>ST_Category</t>
  </si>
  <si>
    <t>ST_Value</t>
  </si>
  <si>
    <t>DG32C09806</t>
  </si>
  <si>
    <t>VG1F23C3891783EBFA</t>
  </si>
  <si>
    <t>VG12884F9717EAB24E</t>
  </si>
  <si>
    <t>Worldwide</t>
  </si>
  <si>
    <t>2010:Q4</t>
  </si>
  <si>
    <t>2011:Q1</t>
  </si>
  <si>
    <t>2011:Q2</t>
  </si>
  <si>
    <t>2011:Q3</t>
  </si>
  <si>
    <t>2011:Q4</t>
  </si>
  <si>
    <t>2012:Q1</t>
  </si>
  <si>
    <t>2012:Q2</t>
  </si>
  <si>
    <t>2012:Q3</t>
  </si>
  <si>
    <t>2012:Q4</t>
  </si>
  <si>
    <t>Quarter</t>
  </si>
  <si>
    <t>Advertising</t>
  </si>
  <si>
    <t>Total Revenue</t>
  </si>
  <si>
    <t>MAU</t>
  </si>
  <si>
    <t>DAU</t>
  </si>
  <si>
    <t>DAU/MAU</t>
  </si>
  <si>
    <t>ARPU</t>
  </si>
  <si>
    <t>2010:Q3</t>
  </si>
  <si>
    <t>Note: All numbers in millions except DAU/MAU and ARPU.</t>
  </si>
  <si>
    <t>Assumptions</t>
  </si>
  <si>
    <t>Valuation Model</t>
  </si>
  <si>
    <t>Notes</t>
  </si>
  <si>
    <t>Terminal Value</t>
  </si>
  <si>
    <t>Total Cash Flows</t>
  </si>
  <si>
    <t>People-to-User Equivalency</t>
  </si>
  <si>
    <t>Discount Rate</t>
  </si>
  <si>
    <t>Perpetuity Growth Rate</t>
  </si>
  <si>
    <t>People required to generate the revenue of a traditional social network user</t>
  </si>
  <si>
    <t>Operating Cash Flows</t>
  </si>
  <si>
    <t>Engagement Multiplier</t>
  </si>
  <si>
    <t>People Worldwide (in millions)</t>
  </si>
  <si>
    <t>Revenues (in millions)</t>
  </si>
  <si>
    <t>Firm Value (in millions)</t>
  </si>
  <si>
    <t>Cash Margin Percent</t>
  </si>
  <si>
    <t>Forecasts</t>
  </si>
  <si>
    <t>Month</t>
  </si>
  <si>
    <t>People Worldwide</t>
  </si>
  <si>
    <t>Growth in People Worldwide</t>
  </si>
  <si>
    <t>Note: Revenues in 2013 are for seven months (June through December).</t>
  </si>
  <si>
    <t>This spreadsheet supports STUDENT analysis of the case “Yahoo’s Acquisition of Tumblr” (UVA-QA-0818).</t>
  </si>
  <si>
    <r>
      <t xml:space="preserve">Notes: </t>
    </r>
    <r>
      <rPr>
        <i/>
        <sz val="11"/>
        <color theme="1"/>
        <rFont val="Times New Roman"/>
        <family val="1"/>
      </rPr>
      <t>Uniques</t>
    </r>
    <r>
      <rPr>
        <sz val="11"/>
        <color theme="1"/>
        <rFont val="Times New Roman"/>
        <family val="1"/>
      </rPr>
      <t xml:space="preserve"> is the number of mobile app users and online cookies for a property. </t>
    </r>
  </si>
  <si>
    <r>
      <rPr>
        <i/>
        <sz val="11"/>
        <color theme="1"/>
        <rFont val="Times New Roman"/>
        <family val="1"/>
      </rPr>
      <t>People</t>
    </r>
    <r>
      <rPr>
        <sz val="11"/>
        <color theme="1"/>
        <rFont val="Times New Roman"/>
        <family val="1"/>
      </rPr>
      <t xml:space="preserve"> is the estimated number of people worldwide accessing a property. </t>
    </r>
  </si>
  <si>
    <r>
      <rPr>
        <i/>
        <sz val="11"/>
        <color theme="1"/>
        <rFont val="Times New Roman"/>
        <family val="1"/>
      </rPr>
      <t>Visits</t>
    </r>
    <r>
      <rPr>
        <sz val="11"/>
        <color theme="1"/>
        <rFont val="Times New Roman"/>
        <family val="1"/>
      </rPr>
      <t xml:space="preserve"> is the number of individual sessions initiated by all the visitors to this property. </t>
    </r>
  </si>
  <si>
    <r>
      <rPr>
        <i/>
        <sz val="11"/>
        <color theme="1"/>
        <rFont val="Times New Roman"/>
        <family val="1"/>
      </rPr>
      <t>Page views</t>
    </r>
    <r>
      <rPr>
        <sz val="11"/>
        <color theme="1"/>
        <rFont val="Times New Roman"/>
        <family val="1"/>
      </rPr>
      <t xml:space="preserve"> is the number of views of all the pages on this property (a </t>
    </r>
    <r>
      <rPr>
        <i/>
        <sz val="11"/>
        <color theme="1"/>
        <rFont val="Times New Roman"/>
        <family val="1"/>
      </rPr>
      <t>page view</t>
    </r>
    <r>
      <rPr>
        <sz val="11"/>
        <color theme="1"/>
        <rFont val="Times New Roman"/>
        <family val="1"/>
      </rPr>
      <t xml:space="preserve"> is an instance of a page being loaded by browser). </t>
    </r>
  </si>
  <si>
    <t>Source: https://www.quantcast.com/tumblr.com.</t>
  </si>
  <si>
    <t>Exhibit 1</t>
  </si>
  <si>
    <t>YAHOO’S ACQUISITION OF TUMBLR</t>
  </si>
  <si>
    <r>
      <t>Tumbl</t>
    </r>
    <r>
      <rPr>
        <sz val="12"/>
        <rFont val="Times New Roman"/>
        <family val="1"/>
      </rPr>
      <t xml:space="preserve">r’s </t>
    </r>
    <r>
      <rPr>
        <sz val="12"/>
        <color theme="1"/>
        <rFont val="Times New Roman"/>
        <family val="1"/>
      </rPr>
      <t>Worldwide Monthly Direct Audience Measurements</t>
    </r>
  </si>
  <si>
    <t>Exhibit 2</t>
  </si>
  <si>
    <t xml:space="preserve">Facebook’s U.S. Monthly Direct Audience Measurements </t>
  </si>
  <si>
    <t>Exhibit 3</t>
  </si>
  <si>
    <r>
      <t>Tumb</t>
    </r>
    <r>
      <rPr>
        <sz val="12"/>
        <rFont val="Times New Roman"/>
        <family val="1"/>
      </rPr>
      <t xml:space="preserve">lr’s U.S. </t>
    </r>
    <r>
      <rPr>
        <sz val="12"/>
        <color theme="1"/>
        <rFont val="Times New Roman"/>
        <family val="1"/>
      </rPr>
      <t>Monthly Direct Audience Measurements</t>
    </r>
  </si>
  <si>
    <t>U.S. and Canada</t>
  </si>
  <si>
    <t>Payments and</t>
  </si>
  <si>
    <t>Other Fees</t>
  </si>
  <si>
    <t>Exhibit 4</t>
  </si>
  <si>
    <r>
      <t>Facebook’s Active User and Revenue Data</t>
    </r>
    <r>
      <rPr>
        <sz val="8"/>
        <color theme="1"/>
        <rFont val="Times New Roman"/>
        <family val="1"/>
      </rPr>
      <t> </t>
    </r>
  </si>
  <si>
    <t>Data source: Facebook annual report, 2012, 44–47, http://investor.fb.com/annuals.cfm (accessed Sep. 4, 2014).</t>
  </si>
  <si>
    <t>Exhibit 5</t>
  </si>
  <si>
    <t>Preliminary Tumblr Valuation Model</t>
  </si>
  <si>
    <t>Increase in Rev/UE, U.S.</t>
  </si>
  <si>
    <t>Increase in Rev/UE, ROW</t>
  </si>
  <si>
    <t>Decline in People, U.S.</t>
  </si>
  <si>
    <t>Growth rate in cash flows expected after year 10</t>
  </si>
  <si>
    <t>Monthly growth rate in people worldwide accessing Tumblr’s site</t>
  </si>
  <si>
    <t>Straightline decline until Facebook’s 18% is reached in year 10</t>
  </si>
  <si>
    <t>Straightline increase in revenue; UE: user equivalent</t>
  </si>
  <si>
    <t>Straightline increase in revenue; ROW: rest of world</t>
  </si>
  <si>
    <r>
      <t>Facebook users spend 6.75 hours to Tumblr’s 1.5 hours per month</t>
    </r>
    <r>
      <rPr>
        <vertAlign val="superscript"/>
        <sz val="11"/>
        <color theme="1"/>
        <rFont val="Times New Roman"/>
        <family val="1"/>
      </rPr>
      <t>1</t>
    </r>
  </si>
  <si>
    <t xml:space="preserve">From Facebook’s 2012 annual report </t>
  </si>
  <si>
    <t>Weighted-average cost of capital</t>
  </si>
  <si>
    <t>Percentage of U.S. People</t>
  </si>
  <si>
    <t>People, U.S.</t>
  </si>
  <si>
    <t>People, ROW</t>
  </si>
  <si>
    <t>User Equivalents, U.S.</t>
  </si>
  <si>
    <t>User Equivalents, ROW</t>
  </si>
  <si>
    <t>FB Revenue/User, U.S. (2012)</t>
  </si>
  <si>
    <t>FB Revenue/User, ROW (2012)</t>
  </si>
  <si>
    <t>http://mashable.com/2013/04/17/users-stay-longer-on-tumblr-than-facebook (accessed Aug. 25, 2014).</t>
  </si>
  <si>
    <r>
      <rPr>
        <vertAlign val="superscript"/>
        <sz val="11"/>
        <color theme="1"/>
        <rFont val="Times New Roman"/>
        <family val="1"/>
      </rPr>
      <t xml:space="preserve">1 </t>
    </r>
    <r>
      <rPr>
        <sz val="11"/>
        <color theme="1"/>
        <rFont val="Times New Roman"/>
        <family val="1"/>
      </rPr>
      <t>Lauren Indvik, “Users Stay Longer on Tumblr than Facebook, Says David Karp,” Mashable, April 17, 2013,</t>
    </r>
  </si>
  <si>
    <t>Data source: Quantcast, “Tumblr Blog Network,” https://www.quantcast.com/tumblr.com (accessed Jul. 3, 2014). </t>
  </si>
  <si>
    <t xml:space="preserve">Data source: Quantcast, “facebook.com,” https://www.quantcast.com/facebook.com (accessed Jul. 3, 2014). </t>
  </si>
  <si>
    <t>Source: Created by case writers.</t>
  </si>
  <si>
    <r>
      <rPr>
        <sz val="10"/>
        <color indexed="8"/>
        <rFont val="Times New Roman"/>
        <family val="1"/>
      </rPr>
      <t xml:space="preserve">This spreadsheet was prepared by Andrew Kritzer (MBA ’14) and Associate Professor Kenneth C. Lichtendahl Jr. Copyright © 2014 by the University of Virginia Darden School Foundation, Charlottesville, VA. All rights reserved.  </t>
    </r>
    <r>
      <rPr>
        <i/>
        <sz val="10"/>
        <color indexed="8"/>
        <rFont val="Times New Roman"/>
        <family val="1"/>
      </rPr>
      <t>For customer service inquiries, send an e-mail to</t>
    </r>
    <r>
      <rPr>
        <sz val="10"/>
        <color indexed="8"/>
        <rFont val="Times New Roman"/>
        <family val="1"/>
      </rPr>
      <t>sales@dardenbusinesspublishing.com</t>
    </r>
    <r>
      <rPr>
        <i/>
        <sz val="10"/>
        <color indexed="8"/>
        <rFont val="Times New Roman"/>
        <family val="1"/>
      </rPr>
      <t xml:space="preserve">. No part of this publication may be reproduced, stored in a retrieval system, posted to the Internet, or transmitted in any form or by any means—electronic, mechanical, photocopying, recording, or otherwise—without the permission of the Darden School Foundation.  </t>
    </r>
  </si>
  <si>
    <t>Sept. 17, 2014</t>
  </si>
  <si>
    <t>Model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</si>
  <si>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</si>
  <si>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</si>
  <si>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</si>
  <si>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</si>
  <si>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</si>
  <si>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</si>
  <si>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</si>
  <si>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</si>
  <si>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</si>
  <si>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</si>
  <si>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</si>
  <si>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</si>
  <si>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Hi 95</t>
  </si>
  <si>
    <t>Lo 95</t>
  </si>
  <si>
    <t>Hi 80</t>
  </si>
  <si>
    <t>Lo 80</t>
  </si>
  <si>
    <t>Point Forecast</t>
  </si>
  <si>
    <t>ets_AAN</t>
  </si>
  <si>
    <t>tbats</t>
  </si>
  <si>
    <t>Default_1.52</t>
  </si>
  <si>
    <t>Default_5.32</t>
  </si>
  <si>
    <t>arima_ns</t>
  </si>
  <si>
    <t>Point</t>
  </si>
  <si>
    <t>arima_ns_h95</t>
  </si>
  <si>
    <t>tbats_h95</t>
  </si>
  <si>
    <t>Valuation:</t>
  </si>
  <si>
    <t>millions</t>
  </si>
  <si>
    <t>ets_AAN_H95</t>
  </si>
  <si>
    <t>ets_AAdN</t>
  </si>
  <si>
    <t>ets_AAdN_H95</t>
  </si>
  <si>
    <t>ets_MMdN</t>
  </si>
  <si>
    <t>ets_MMdN_H95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</si>
</sst>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&quot;$&quot;#,##0.00"/>
    <numFmt numFmtId="167" formatCode="&quot;$&quot;#,##0"/>
    <numFmt numFmtId="168" formatCode="_(* #,##0_);_(* \(#,##0\);_(* &quot;-&quot;??_);_(@_)"/>
    <numFmt numFmtId="169" formatCode="0.0%"/>
    <numFmt numFmtId="170" formatCode="0.0"/>
    <numFmt numFmtId="171" formatCode="&quot;$&quot;#,##0.0000"/>
    <numFmt numFmtId="172" formatCode="_(&quot;$&quot;* #,##0_);_(&quot;$&quot;* \(#,##0\);_(&quot;$&quot;* &quot;-&quot;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u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sz val="12"/>
      <name val="Arial"/>
      <family val="2"/>
    </font>
    <font>
      <sz val="10"/>
      <color theme="1"/>
      <name val="arial"/>
      <family val="2"/>
    </font>
    <font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</fonts>
  <fills count="5">
    <fill>
      <patternFill patternType="none"/>
    </fill>
    <fill>
      <patternFill patternType="gray125"/>
    </fill>
    <fill>
      <patternFill patternType="solid">
        <fgColor rgb="FFF7903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7" fillId="0" borderId="0"/>
    <xf numFmtId="0" fontId="10" fillId="0" borderId="0"/>
  </cellStyleXfs>
  <cellXfs count="61"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7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7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/>
    <xf numFmtId="9" fontId="3" fillId="0" borderId="0" xfId="2" applyFont="1" applyAlignment="1">
      <alignment horizontal="center"/>
    </xf>
    <xf numFmtId="9" fontId="3" fillId="0" borderId="1" xfId="2" applyFont="1" applyBorder="1" applyAlignment="1">
      <alignment horizontal="center"/>
    </xf>
    <xf numFmtId="0" fontId="3" fillId="0" borderId="0" xfId="0" applyFont="1" applyAlignment="1">
      <alignment wrapText="1"/>
    </xf>
    <xf numFmtId="166" fontId="3" fillId="0" borderId="0" xfId="1" applyNumberFormat="1" applyFont="1" applyAlignment="1">
      <alignment horizontal="center"/>
    </xf>
    <xf numFmtId="167" fontId="3" fillId="0" borderId="0" xfId="1" applyNumberFormat="1" applyFont="1" applyAlignment="1">
      <alignment horizontal="center"/>
    </xf>
    <xf numFmtId="166" fontId="3" fillId="0" borderId="1" xfId="1" applyNumberFormat="1" applyFont="1" applyBorder="1" applyAlignment="1">
      <alignment horizontal="center"/>
    </xf>
    <xf numFmtId="167" fontId="3" fillId="0" borderId="1" xfId="1" applyNumberFormat="1" applyFont="1" applyBorder="1" applyAlignment="1">
      <alignment horizontal="center"/>
    </xf>
    <xf numFmtId="168" fontId="3" fillId="0" borderId="0" xfId="3" applyNumberFormat="1" applyFont="1" applyAlignment="1">
      <alignment horizontal="center"/>
    </xf>
    <xf numFmtId="0" fontId="5" fillId="0" borderId="0" xfId="0" applyFont="1"/>
    <xf numFmtId="9" fontId="3" fillId="0" borderId="0" xfId="0" applyNumberFormat="1" applyFont="1"/>
    <xf numFmtId="169" fontId="3" fillId="0" borderId="0" xfId="0" applyNumberFormat="1" applyFont="1"/>
    <xf numFmtId="168" fontId="3" fillId="0" borderId="0" xfId="0" applyNumberFormat="1" applyFont="1"/>
    <xf numFmtId="170" fontId="3" fillId="0" borderId="0" xfId="0" applyNumberFormat="1" applyFont="1"/>
    <xf numFmtId="164" fontId="3" fillId="0" borderId="0" xfId="1" applyFont="1"/>
    <xf numFmtId="164" fontId="3" fillId="0" borderId="0" xfId="1" applyNumberFormat="1" applyFont="1"/>
    <xf numFmtId="164" fontId="3" fillId="0" borderId="0" xfId="0" applyNumberFormat="1" applyFont="1"/>
    <xf numFmtId="167" fontId="0" fillId="0" borderId="0" xfId="0" applyNumberFormat="1"/>
    <xf numFmtId="171" fontId="0" fillId="0" borderId="0" xfId="0" applyNumberFormat="1"/>
    <xf numFmtId="172" fontId="3" fillId="0" borderId="0" xfId="1" applyNumberFormat="1" applyFont="1"/>
    <xf numFmtId="172" fontId="3" fillId="0" borderId="0" xfId="0" applyNumberFormat="1" applyFont="1"/>
    <xf numFmtId="0" fontId="4" fillId="0" borderId="3" xfId="0" applyFont="1" applyBorder="1"/>
    <xf numFmtId="172" fontId="3" fillId="0" borderId="4" xfId="0" applyNumberFormat="1" applyFont="1" applyBorder="1"/>
    <xf numFmtId="0" fontId="3" fillId="0" borderId="0" xfId="0" applyFont="1" applyBorder="1"/>
    <xf numFmtId="9" fontId="3" fillId="0" borderId="0" xfId="0" applyNumberFormat="1" applyFont="1" applyBorder="1"/>
    <xf numFmtId="172" fontId="3" fillId="0" borderId="0" xfId="0" applyNumberFormat="1" applyFont="1" applyBorder="1"/>
    <xf numFmtId="0" fontId="5" fillId="0" borderId="0" xfId="0" applyFont="1" applyBorder="1"/>
    <xf numFmtId="3" fontId="3" fillId="0" borderId="0" xfId="0" applyNumberFormat="1" applyFont="1" applyAlignment="1">
      <alignment horizontal="center"/>
    </xf>
    <xf numFmtId="10" fontId="3" fillId="0" borderId="0" xfId="0" applyNumberFormat="1" applyFont="1"/>
    <xf numFmtId="0" fontId="4" fillId="0" borderId="0" xfId="0" applyFont="1" applyBorder="1"/>
    <xf numFmtId="2" fontId="3" fillId="0" borderId="0" xfId="0" applyNumberFormat="1" applyFont="1" applyAlignment="1">
      <alignment horizontal="center"/>
    </xf>
    <xf numFmtId="0" fontId="2" fillId="0" borderId="0" xfId="4"/>
    <xf numFmtId="0" fontId="8" fillId="2" borderId="0" xfId="5" applyFont="1" applyFill="1" applyAlignment="1">
      <alignment horizontal="center" vertical="center" wrapText="1"/>
    </xf>
    <xf numFmtId="0" fontId="9" fillId="0" borderId="0" xfId="5" applyFont="1" applyFill="1" applyAlignment="1">
      <alignment horizontal="center" vertical="center" wrapText="1"/>
    </xf>
    <xf numFmtId="49" fontId="13" fillId="0" borderId="0" xfId="4" applyNumberFormat="1" applyFont="1"/>
    <xf numFmtId="0" fontId="2" fillId="0" borderId="0" xfId="4" applyBorder="1"/>
    <xf numFmtId="0" fontId="13" fillId="0" borderId="0" xfId="0" applyFont="1" applyAlignment="1">
      <alignment vertical="center"/>
    </xf>
    <xf numFmtId="0" fontId="0" fillId="0" borderId="0" xfId="0" applyFont="1"/>
    <xf numFmtId="0" fontId="11" fillId="0" borderId="0" xfId="6" applyFont="1" applyBorder="1" applyAlignment="1">
      <alignment horizontal="justify" vertical="top" wrapText="1"/>
    </xf>
    <xf numFmtId="0" fontId="10" fillId="0" borderId="0" xfId="6" applyAlignment="1">
      <alignment wrapText="1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3" borderId="0" xfId="0" applyFont="1" applyFill="1" applyAlignment="1">
      <alignment vertical="center"/>
    </xf>
    <xf numFmtId="2" fontId="3" fillId="0" borderId="0" xfId="0" applyNumberFormat="1" applyFont="1"/>
    <xf numFmtId="0" fontId="3" fillId="4" borderId="5" xfId="0" applyFont="1" applyFill="1" applyBorder="1" applyAlignment="1">
      <alignment horizontal="center"/>
    </xf>
    <xf numFmtId="0" fontId="18" fillId="3" borderId="0" xfId="0" applyFont="1" applyFill="1" applyAlignment="1">
      <alignment vertical="center"/>
    </xf>
    <xf numFmtId="0" fontId="0" fillId="0" borderId="0" xfId="0" applyNumberFormat="1"/>
  </cellXfs>
  <cellStyles count="7">
    <cellStyle name="Moeda" xfId="1" builtinId="4"/>
    <cellStyle name="Normal" xfId="0" builtinId="0"/>
    <cellStyle name="Normal 2" xfId="4"/>
    <cellStyle name="Normal 2 2" xfId="5"/>
    <cellStyle name="Normal 3" xfId="6"/>
    <cellStyle name="Porcentagem" xfId="2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66675</xdr:rowOff>
    </xdr:from>
    <xdr:to>
      <xdr:col>0</xdr:col>
      <xdr:colOff>1453896</xdr:colOff>
      <xdr:row>1</xdr:row>
      <xdr:rowOff>706755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7175"/>
          <a:ext cx="1377696" cy="640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mashable.com/2013/04/17/users-stay-longer-on-tumblr-than-facebook/,%20accessed%20August%2025,%202014.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mashable.com/2013/04/17/users-stay-longer-on-tumblr-than-facebook/,%20accessed%20August%2025,%202014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7"/>
  <sheetViews>
    <sheetView workbookViewId="0">
      <selection activeCell="A4" sqref="A4:B4"/>
    </sheetView>
  </sheetViews>
  <sheetFormatPr defaultColWidth="9.140625" defaultRowHeight="15" x14ac:dyDescent="0.25"/>
  <cols>
    <col min="1" max="1" width="23.42578125" style="44" customWidth="1"/>
    <col min="2" max="2" width="100.28515625" style="44" customWidth="1"/>
    <col min="3" max="16384" width="9.140625" style="44"/>
  </cols>
  <sheetData>
    <row r="2" spans="1:2" ht="65.25" customHeight="1" x14ac:dyDescent="0.25">
      <c r="B2" s="45" t="s">
        <v>321</v>
      </c>
    </row>
    <row r="3" spans="1:2" ht="13.5" customHeight="1" x14ac:dyDescent="0.25">
      <c r="A3" s="46"/>
      <c r="B3" s="46"/>
    </row>
    <row r="4" spans="1:2" ht="54" customHeight="1" x14ac:dyDescent="0.25">
      <c r="A4" s="51" t="s">
        <v>365</v>
      </c>
      <c r="B4" s="52"/>
    </row>
    <row r="5" spans="1:2" x14ac:dyDescent="0.25">
      <c r="A5" s="47" t="s">
        <v>366</v>
      </c>
    </row>
    <row r="6" spans="1:2" x14ac:dyDescent="0.25">
      <c r="A6" s="48"/>
      <c r="B6" s="48"/>
    </row>
    <row r="7" spans="1:2" x14ac:dyDescent="0.25">
      <c r="A7" s="48"/>
    </row>
  </sheetData>
  <mergeCells count="1">
    <mergeCell ref="A4:B4"/>
  </mergeCells>
  <pageMargins left="0.7" right="0.7" top="0.75" bottom="0.75" header="0.3" footer="0.3"/>
  <pageSetup scale="82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8"/>
  <sheetViews>
    <sheetView workbookViewId="0"/>
  </sheetViews>
  <sheetFormatPr defaultColWidth="30.7109375" defaultRowHeight="15" x14ac:dyDescent="0.25"/>
  <cols>
    <col min="1" max="1" width="30.7109375" style="3"/>
    <col min="2" max="16384" width="30.7109375" style="2"/>
  </cols>
  <sheetData>
    <row r="1" spans="1:20" x14ac:dyDescent="0.25">
      <c r="A1" s="3" t="s">
        <v>14</v>
      </c>
      <c r="B1" s="2" t="s">
        <v>15</v>
      </c>
      <c r="C1" s="2" t="s">
        <v>5</v>
      </c>
      <c r="D1" s="2">
        <v>5</v>
      </c>
      <c r="E1" s="2" t="s">
        <v>6</v>
      </c>
      <c r="F1" s="2">
        <v>7</v>
      </c>
      <c r="G1" s="2" t="s">
        <v>7</v>
      </c>
      <c r="H1" s="2">
        <v>1</v>
      </c>
      <c r="I1" s="2" t="s">
        <v>8</v>
      </c>
      <c r="J1" s="2">
        <v>1</v>
      </c>
      <c r="K1" s="2" t="s">
        <v>9</v>
      </c>
      <c r="L1" s="2">
        <v>0</v>
      </c>
      <c r="M1" s="2" t="s">
        <v>10</v>
      </c>
      <c r="N1" s="2">
        <v>0</v>
      </c>
      <c r="O1" s="2" t="s">
        <v>11</v>
      </c>
      <c r="P1" s="2">
        <v>1</v>
      </c>
      <c r="Q1" s="2" t="s">
        <v>12</v>
      </c>
      <c r="R1" s="2">
        <v>0</v>
      </c>
      <c r="S1" s="2" t="s">
        <v>13</v>
      </c>
      <c r="T1" s="2">
        <v>0</v>
      </c>
    </row>
    <row r="2" spans="1:20" x14ac:dyDescent="0.25">
      <c r="A2" s="3" t="s">
        <v>16</v>
      </c>
      <c r="B2" s="2" t="s">
        <v>17</v>
      </c>
    </row>
    <row r="3" spans="1:20" x14ac:dyDescent="0.25">
      <c r="A3" s="3" t="s">
        <v>18</v>
      </c>
      <c r="B3" s="2" t="b">
        <f>IF(B10&gt;256,"TripUpST110AndEarlier",FALSE)</f>
        <v>0</v>
      </c>
    </row>
    <row r="4" spans="1:20" x14ac:dyDescent="0.25">
      <c r="A4" s="3" t="s">
        <v>19</v>
      </c>
      <c r="B4" s="2" t="s">
        <v>20</v>
      </c>
    </row>
    <row r="5" spans="1:20" x14ac:dyDescent="0.25">
      <c r="A5" s="3" t="s">
        <v>21</v>
      </c>
      <c r="B5" s="2" t="b">
        <v>1</v>
      </c>
    </row>
    <row r="6" spans="1:20" x14ac:dyDescent="0.25">
      <c r="A6" s="3" t="s">
        <v>22</v>
      </c>
      <c r="B6" s="2" t="b">
        <v>1</v>
      </c>
    </row>
    <row r="7" spans="1:20" x14ac:dyDescent="0.25">
      <c r="A7" s="3" t="s">
        <v>23</v>
      </c>
      <c r="B7" s="2" t="e">
        <f>#REF!</f>
        <v>#REF!</v>
      </c>
    </row>
    <row r="8" spans="1:20" x14ac:dyDescent="0.25">
      <c r="A8" s="3" t="s">
        <v>24</v>
      </c>
      <c r="B8" s="2">
        <v>1</v>
      </c>
    </row>
    <row r="9" spans="1:20" x14ac:dyDescent="0.25">
      <c r="A9" s="3" t="s">
        <v>25</v>
      </c>
      <c r="B9" s="2">
        <f>1</f>
        <v>1</v>
      </c>
    </row>
    <row r="10" spans="1:20" x14ac:dyDescent="0.25">
      <c r="A10" s="3" t="s">
        <v>26</v>
      </c>
      <c r="B10" s="2">
        <v>39</v>
      </c>
    </row>
    <row r="12" spans="1:20" x14ac:dyDescent="0.25">
      <c r="A12" s="3" t="s">
        <v>27</v>
      </c>
      <c r="B12" s="2" t="s">
        <v>28</v>
      </c>
      <c r="C12" s="2" t="s">
        <v>29</v>
      </c>
      <c r="D12" s="2" t="s">
        <v>30</v>
      </c>
      <c r="E12" s="2" t="b">
        <v>1</v>
      </c>
      <c r="F12" s="2">
        <v>0</v>
      </c>
      <c r="G12" s="2">
        <v>4</v>
      </c>
    </row>
    <row r="13" spans="1:20" x14ac:dyDescent="0.25">
      <c r="A13" s="3" t="s">
        <v>31</v>
      </c>
      <c r="B13" s="2" t="e">
        <f>#REF!</f>
        <v>#REF!</v>
      </c>
    </row>
    <row r="14" spans="1:20" x14ac:dyDescent="0.25">
      <c r="A14" s="3" t="s">
        <v>32</v>
      </c>
    </row>
    <row r="15" spans="1:20" x14ac:dyDescent="0.25">
      <c r="A15" s="3" t="s">
        <v>33</v>
      </c>
      <c r="B15" s="2" t="s">
        <v>34</v>
      </c>
      <c r="C15" s="2" t="s">
        <v>35</v>
      </c>
      <c r="D15" s="2" t="s">
        <v>36</v>
      </c>
      <c r="E15" s="2" t="b">
        <v>1</v>
      </c>
      <c r="F15" s="2">
        <v>0</v>
      </c>
      <c r="G15" s="2">
        <v>4</v>
      </c>
    </row>
    <row r="16" spans="1:20" x14ac:dyDescent="0.25">
      <c r="A16" s="3" t="s">
        <v>37</v>
      </c>
      <c r="B16" s="4" t="e">
        <f>#REF!</f>
        <v>#REF!</v>
      </c>
    </row>
    <row r="17" spans="1:7" x14ac:dyDescent="0.25">
      <c r="A17" s="3" t="s">
        <v>38</v>
      </c>
    </row>
    <row r="18" spans="1:7" x14ac:dyDescent="0.25">
      <c r="A18" s="3" t="s">
        <v>39</v>
      </c>
      <c r="B18" s="2" t="s">
        <v>40</v>
      </c>
      <c r="C18" s="2" t="s">
        <v>41</v>
      </c>
      <c r="D18" s="2" t="s">
        <v>42</v>
      </c>
      <c r="E18" s="2" t="b">
        <v>1</v>
      </c>
      <c r="F18" s="2">
        <v>0</v>
      </c>
      <c r="G18" s="2">
        <v>4</v>
      </c>
    </row>
    <row r="19" spans="1:7" x14ac:dyDescent="0.25">
      <c r="A19" s="3" t="s">
        <v>43</v>
      </c>
      <c r="B19" s="4" t="e">
        <f>#REF!</f>
        <v>#REF!</v>
      </c>
    </row>
    <row r="20" spans="1:7" x14ac:dyDescent="0.25">
      <c r="A20" s="3" t="s">
        <v>44</v>
      </c>
    </row>
    <row r="21" spans="1:7" x14ac:dyDescent="0.25">
      <c r="A21" s="3" t="s">
        <v>45</v>
      </c>
      <c r="B21" s="2" t="s">
        <v>46</v>
      </c>
      <c r="C21" s="2" t="s">
        <v>47</v>
      </c>
      <c r="D21" s="2" t="s">
        <v>48</v>
      </c>
      <c r="E21" s="2" t="b">
        <v>1</v>
      </c>
      <c r="F21" s="2">
        <v>0</v>
      </c>
      <c r="G21" s="2">
        <v>4</v>
      </c>
    </row>
    <row r="22" spans="1:7" x14ac:dyDescent="0.25">
      <c r="A22" s="3" t="s">
        <v>49</v>
      </c>
      <c r="B22" s="4" t="e">
        <f>#REF!</f>
        <v>#REF!</v>
      </c>
    </row>
    <row r="23" spans="1:7" x14ac:dyDescent="0.25">
      <c r="A23" s="3" t="s">
        <v>50</v>
      </c>
    </row>
    <row r="24" spans="1:7" x14ac:dyDescent="0.25">
      <c r="A24" s="3" t="s">
        <v>51</v>
      </c>
      <c r="B24" s="2" t="s">
        <v>52</v>
      </c>
      <c r="C24" s="2" t="s">
        <v>53</v>
      </c>
      <c r="D24" s="2" t="s">
        <v>54</v>
      </c>
      <c r="E24" s="2" t="b">
        <v>1</v>
      </c>
      <c r="F24" s="2">
        <v>0</v>
      </c>
      <c r="G24" s="2">
        <v>4</v>
      </c>
    </row>
    <row r="25" spans="1:7" x14ac:dyDescent="0.25">
      <c r="A25" s="3" t="s">
        <v>55</v>
      </c>
      <c r="B25" s="4" t="e">
        <f>#REF!</f>
        <v>#REF!</v>
      </c>
    </row>
    <row r="26" spans="1:7" x14ac:dyDescent="0.25">
      <c r="A26" s="3" t="s">
        <v>56</v>
      </c>
    </row>
    <row r="27" spans="1:7" x14ac:dyDescent="0.25">
      <c r="A27" s="3" t="s">
        <v>57</v>
      </c>
      <c r="B27" s="2" t="s">
        <v>58</v>
      </c>
      <c r="C27" s="2" t="s">
        <v>59</v>
      </c>
      <c r="D27" s="2" t="s">
        <v>60</v>
      </c>
      <c r="E27" s="2" t="b">
        <v>1</v>
      </c>
      <c r="F27" s="2">
        <v>0</v>
      </c>
      <c r="G27" s="2">
        <v>4</v>
      </c>
    </row>
    <row r="28" spans="1:7" x14ac:dyDescent="0.25">
      <c r="A28" s="3" t="s">
        <v>61</v>
      </c>
      <c r="B28" s="4" t="e">
        <f>#REF!</f>
        <v>#REF!</v>
      </c>
    </row>
    <row r="29" spans="1:7" x14ac:dyDescent="0.25">
      <c r="A29" s="3" t="s">
        <v>62</v>
      </c>
    </row>
    <row r="30" spans="1:7" x14ac:dyDescent="0.25">
      <c r="A30" s="3" t="s">
        <v>63</v>
      </c>
      <c r="B30" s="2" t="s">
        <v>64</v>
      </c>
      <c r="C30" s="2" t="s">
        <v>65</v>
      </c>
      <c r="D30" s="2" t="s">
        <v>66</v>
      </c>
      <c r="E30" s="2" t="b">
        <v>1</v>
      </c>
      <c r="F30" s="2">
        <v>0</v>
      </c>
      <c r="G30" s="2">
        <v>4</v>
      </c>
    </row>
    <row r="31" spans="1:7" x14ac:dyDescent="0.25">
      <c r="A31" s="3" t="s">
        <v>67</v>
      </c>
      <c r="B31" s="4" t="e">
        <f>#REF!</f>
        <v>#REF!</v>
      </c>
    </row>
    <row r="32" spans="1:7" x14ac:dyDescent="0.25">
      <c r="A32" s="3" t="s">
        <v>68</v>
      </c>
    </row>
    <row r="33" spans="1:7" x14ac:dyDescent="0.25">
      <c r="A33" s="3" t="s">
        <v>69</v>
      </c>
      <c r="B33" s="2" t="s">
        <v>70</v>
      </c>
      <c r="C33" s="2" t="s">
        <v>71</v>
      </c>
      <c r="D33" s="2" t="s">
        <v>72</v>
      </c>
      <c r="E33" s="2" t="b">
        <v>1</v>
      </c>
      <c r="F33" s="2">
        <v>0</v>
      </c>
      <c r="G33" s="2">
        <v>4</v>
      </c>
    </row>
    <row r="34" spans="1:7" x14ac:dyDescent="0.25">
      <c r="A34" s="3" t="s">
        <v>73</v>
      </c>
      <c r="B34" s="4" t="e">
        <f>#REF!</f>
        <v>#REF!</v>
      </c>
    </row>
    <row r="35" spans="1:7" x14ac:dyDescent="0.25">
      <c r="A35" s="3" t="s">
        <v>74</v>
      </c>
    </row>
    <row r="36" spans="1:7" x14ac:dyDescent="0.25">
      <c r="A36" s="3" t="s">
        <v>75</v>
      </c>
      <c r="B36" s="2" t="s">
        <v>76</v>
      </c>
      <c r="C36" s="2" t="s">
        <v>77</v>
      </c>
      <c r="D36" s="2" t="s">
        <v>78</v>
      </c>
      <c r="E36" s="2" t="b">
        <v>1</v>
      </c>
      <c r="F36" s="2">
        <v>0</v>
      </c>
      <c r="G36" s="2">
        <v>4</v>
      </c>
    </row>
    <row r="37" spans="1:7" x14ac:dyDescent="0.25">
      <c r="A37" s="3" t="s">
        <v>79</v>
      </c>
      <c r="B37" s="4" t="e">
        <f>#REF!</f>
        <v>#REF!</v>
      </c>
    </row>
    <row r="38" spans="1:7" x14ac:dyDescent="0.25">
      <c r="A38" s="3" t="s">
        <v>80</v>
      </c>
    </row>
    <row r="39" spans="1:7" x14ac:dyDescent="0.25">
      <c r="A39" s="3" t="s">
        <v>81</v>
      </c>
      <c r="B39" s="2" t="s">
        <v>82</v>
      </c>
      <c r="C39" s="2" t="s">
        <v>83</v>
      </c>
      <c r="D39" s="2" t="s">
        <v>84</v>
      </c>
      <c r="E39" s="2" t="b">
        <v>1</v>
      </c>
      <c r="F39" s="2">
        <v>0</v>
      </c>
      <c r="G39" s="2">
        <v>4</v>
      </c>
    </row>
    <row r="40" spans="1:7" x14ac:dyDescent="0.25">
      <c r="A40" s="3" t="s">
        <v>85</v>
      </c>
      <c r="B40" s="4" t="e">
        <f>#REF!</f>
        <v>#REF!</v>
      </c>
    </row>
    <row r="41" spans="1:7" x14ac:dyDescent="0.25">
      <c r="A41" s="3" t="s">
        <v>86</v>
      </c>
    </row>
    <row r="42" spans="1:7" x14ac:dyDescent="0.25">
      <c r="A42" s="3" t="s">
        <v>87</v>
      </c>
      <c r="B42" s="2" t="s">
        <v>88</v>
      </c>
      <c r="C42" s="2" t="s">
        <v>89</v>
      </c>
      <c r="D42" s="2" t="s">
        <v>90</v>
      </c>
      <c r="E42" s="2" t="b">
        <v>1</v>
      </c>
      <c r="F42" s="2">
        <v>0</v>
      </c>
      <c r="G42" s="2">
        <v>4</v>
      </c>
    </row>
    <row r="43" spans="1:7" x14ac:dyDescent="0.25">
      <c r="A43" s="3" t="s">
        <v>91</v>
      </c>
      <c r="B43" s="4" t="e">
        <f>#REF!</f>
        <v>#REF!</v>
      </c>
    </row>
    <row r="44" spans="1:7" x14ac:dyDescent="0.25">
      <c r="A44" s="3" t="s">
        <v>92</v>
      </c>
    </row>
    <row r="45" spans="1:7" x14ac:dyDescent="0.25">
      <c r="A45" s="3" t="s">
        <v>93</v>
      </c>
      <c r="B45" s="2" t="s">
        <v>94</v>
      </c>
      <c r="C45" s="2" t="s">
        <v>95</v>
      </c>
      <c r="D45" s="2" t="s">
        <v>96</v>
      </c>
      <c r="E45" s="2" t="b">
        <v>1</v>
      </c>
      <c r="F45" s="2">
        <v>0</v>
      </c>
      <c r="G45" s="2">
        <v>4</v>
      </c>
    </row>
    <row r="46" spans="1:7" x14ac:dyDescent="0.25">
      <c r="A46" s="3" t="s">
        <v>97</v>
      </c>
      <c r="B46" s="4" t="e">
        <f>#REF!</f>
        <v>#REF!</v>
      </c>
    </row>
    <row r="47" spans="1:7" x14ac:dyDescent="0.25">
      <c r="A47" s="3" t="s">
        <v>98</v>
      </c>
    </row>
    <row r="48" spans="1:7" x14ac:dyDescent="0.25">
      <c r="A48" s="3" t="s">
        <v>99</v>
      </c>
      <c r="B48" s="2" t="s">
        <v>100</v>
      </c>
      <c r="C48" s="2" t="s">
        <v>101</v>
      </c>
      <c r="D48" s="2" t="s">
        <v>102</v>
      </c>
      <c r="E48" s="2" t="b">
        <v>1</v>
      </c>
      <c r="F48" s="2">
        <v>0</v>
      </c>
      <c r="G48" s="2">
        <v>4</v>
      </c>
    </row>
    <row r="49" spans="1:7" x14ac:dyDescent="0.25">
      <c r="A49" s="3" t="s">
        <v>103</v>
      </c>
      <c r="B49" s="4" t="e">
        <f>#REF!</f>
        <v>#REF!</v>
      </c>
    </row>
    <row r="50" spans="1:7" x14ac:dyDescent="0.25">
      <c r="A50" s="3" t="s">
        <v>104</v>
      </c>
    </row>
    <row r="51" spans="1:7" x14ac:dyDescent="0.25">
      <c r="A51" s="3" t="s">
        <v>105</v>
      </c>
      <c r="B51" s="2" t="s">
        <v>106</v>
      </c>
      <c r="C51" s="2" t="s">
        <v>107</v>
      </c>
      <c r="D51" s="2" t="s">
        <v>108</v>
      </c>
      <c r="E51" s="2" t="b">
        <v>1</v>
      </c>
      <c r="F51" s="2">
        <v>0</v>
      </c>
      <c r="G51" s="2">
        <v>4</v>
      </c>
    </row>
    <row r="52" spans="1:7" x14ac:dyDescent="0.25">
      <c r="A52" s="3" t="s">
        <v>109</v>
      </c>
      <c r="B52" s="4" t="e">
        <f>#REF!</f>
        <v>#REF!</v>
      </c>
    </row>
    <row r="53" spans="1:7" x14ac:dyDescent="0.25">
      <c r="A53" s="3" t="s">
        <v>110</v>
      </c>
    </row>
    <row r="54" spans="1:7" x14ac:dyDescent="0.25">
      <c r="A54" s="3" t="s">
        <v>111</v>
      </c>
      <c r="B54" s="2" t="s">
        <v>112</v>
      </c>
      <c r="C54" s="2" t="s">
        <v>113</v>
      </c>
      <c r="D54" s="2" t="s">
        <v>114</v>
      </c>
      <c r="E54" s="2" t="b">
        <v>1</v>
      </c>
      <c r="F54" s="2">
        <v>0</v>
      </c>
      <c r="G54" s="2">
        <v>4</v>
      </c>
    </row>
    <row r="55" spans="1:7" x14ac:dyDescent="0.25">
      <c r="A55" s="3" t="s">
        <v>115</v>
      </c>
      <c r="B55" s="4" t="e">
        <f>#REF!</f>
        <v>#REF!</v>
      </c>
    </row>
    <row r="56" spans="1:7" x14ac:dyDescent="0.25">
      <c r="A56" s="3" t="s">
        <v>116</v>
      </c>
    </row>
    <row r="57" spans="1:7" x14ac:dyDescent="0.25">
      <c r="A57" s="3" t="s">
        <v>117</v>
      </c>
      <c r="B57" s="2" t="s">
        <v>118</v>
      </c>
      <c r="C57" s="2" t="s">
        <v>119</v>
      </c>
      <c r="D57" s="2" t="s">
        <v>120</v>
      </c>
      <c r="E57" s="2" t="b">
        <v>1</v>
      </c>
      <c r="F57" s="2">
        <v>0</v>
      </c>
      <c r="G57" s="2">
        <v>4</v>
      </c>
    </row>
    <row r="58" spans="1:7" x14ac:dyDescent="0.25">
      <c r="A58" s="3" t="s">
        <v>121</v>
      </c>
      <c r="B58" s="4" t="e">
        <f>#REF!</f>
        <v>#REF!</v>
      </c>
    </row>
    <row r="59" spans="1:7" x14ac:dyDescent="0.25">
      <c r="A59" s="3" t="s">
        <v>122</v>
      </c>
    </row>
    <row r="60" spans="1:7" x14ac:dyDescent="0.25">
      <c r="A60" s="3" t="s">
        <v>123</v>
      </c>
      <c r="B60" s="2" t="s">
        <v>124</v>
      </c>
      <c r="C60" s="2" t="s">
        <v>125</v>
      </c>
      <c r="D60" s="2" t="s">
        <v>126</v>
      </c>
      <c r="E60" s="2" t="b">
        <v>1</v>
      </c>
      <c r="F60" s="2">
        <v>0</v>
      </c>
      <c r="G60" s="2">
        <v>4</v>
      </c>
    </row>
    <row r="61" spans="1:7" x14ac:dyDescent="0.25">
      <c r="A61" s="3" t="s">
        <v>127</v>
      </c>
      <c r="B61" s="4" t="e">
        <f>#REF!</f>
        <v>#REF!</v>
      </c>
    </row>
    <row r="62" spans="1:7" x14ac:dyDescent="0.25">
      <c r="A62" s="3" t="s">
        <v>128</v>
      </c>
    </row>
    <row r="63" spans="1:7" x14ac:dyDescent="0.25">
      <c r="A63" s="3" t="s">
        <v>129</v>
      </c>
      <c r="B63" s="2" t="s">
        <v>130</v>
      </c>
      <c r="C63" s="2" t="s">
        <v>131</v>
      </c>
      <c r="D63" s="2" t="s">
        <v>132</v>
      </c>
      <c r="E63" s="2" t="b">
        <v>1</v>
      </c>
      <c r="F63" s="2">
        <v>0</v>
      </c>
      <c r="G63" s="2">
        <v>4</v>
      </c>
    </row>
    <row r="64" spans="1:7" x14ac:dyDescent="0.25">
      <c r="A64" s="3" t="s">
        <v>133</v>
      </c>
      <c r="B64" s="4" t="e">
        <f>#REF!</f>
        <v>#REF!</v>
      </c>
    </row>
    <row r="65" spans="1:7" x14ac:dyDescent="0.25">
      <c r="A65" s="3" t="s">
        <v>134</v>
      </c>
    </row>
    <row r="66" spans="1:7" x14ac:dyDescent="0.25">
      <c r="A66" s="3" t="s">
        <v>135</v>
      </c>
      <c r="B66" s="2" t="s">
        <v>136</v>
      </c>
      <c r="C66" s="2" t="s">
        <v>137</v>
      </c>
      <c r="D66" s="2" t="s">
        <v>138</v>
      </c>
      <c r="E66" s="2" t="b">
        <v>1</v>
      </c>
      <c r="F66" s="2">
        <v>0</v>
      </c>
      <c r="G66" s="2">
        <v>4</v>
      </c>
    </row>
    <row r="67" spans="1:7" x14ac:dyDescent="0.25">
      <c r="A67" s="3" t="s">
        <v>139</v>
      </c>
      <c r="B67" s="4" t="e">
        <f>#REF!</f>
        <v>#REF!</v>
      </c>
    </row>
    <row r="68" spans="1:7" x14ac:dyDescent="0.25">
      <c r="A68" s="3" t="s">
        <v>140</v>
      </c>
    </row>
    <row r="69" spans="1:7" x14ac:dyDescent="0.25">
      <c r="A69" s="3" t="s">
        <v>141</v>
      </c>
      <c r="B69" s="2" t="s">
        <v>142</v>
      </c>
      <c r="C69" s="2" t="s">
        <v>143</v>
      </c>
      <c r="D69" s="2" t="s">
        <v>144</v>
      </c>
      <c r="E69" s="2" t="b">
        <v>1</v>
      </c>
      <c r="F69" s="2">
        <v>0</v>
      </c>
      <c r="G69" s="2">
        <v>4</v>
      </c>
    </row>
    <row r="70" spans="1:7" x14ac:dyDescent="0.25">
      <c r="A70" s="3" t="s">
        <v>145</v>
      </c>
      <c r="B70" s="4" t="e">
        <f>#REF!</f>
        <v>#REF!</v>
      </c>
    </row>
    <row r="71" spans="1:7" x14ac:dyDescent="0.25">
      <c r="A71" s="3" t="s">
        <v>146</v>
      </c>
    </row>
    <row r="72" spans="1:7" x14ac:dyDescent="0.25">
      <c r="A72" s="3" t="s">
        <v>147</v>
      </c>
      <c r="B72" s="2" t="s">
        <v>148</v>
      </c>
      <c r="C72" s="2" t="s">
        <v>149</v>
      </c>
      <c r="D72" s="2" t="s">
        <v>150</v>
      </c>
      <c r="E72" s="2" t="b">
        <v>1</v>
      </c>
      <c r="F72" s="2">
        <v>0</v>
      </c>
      <c r="G72" s="2">
        <v>4</v>
      </c>
    </row>
    <row r="73" spans="1:7" x14ac:dyDescent="0.25">
      <c r="A73" s="3" t="s">
        <v>151</v>
      </c>
      <c r="B73" s="4" t="e">
        <f>#REF!</f>
        <v>#REF!</v>
      </c>
    </row>
    <row r="74" spans="1:7" x14ac:dyDescent="0.25">
      <c r="A74" s="3" t="s">
        <v>152</v>
      </c>
    </row>
    <row r="75" spans="1:7" x14ac:dyDescent="0.25">
      <c r="A75" s="3" t="s">
        <v>153</v>
      </c>
      <c r="B75" s="2" t="s">
        <v>154</v>
      </c>
      <c r="C75" s="2" t="s">
        <v>155</v>
      </c>
      <c r="D75" s="2" t="s">
        <v>156</v>
      </c>
      <c r="E75" s="2" t="b">
        <v>1</v>
      </c>
      <c r="F75" s="2">
        <v>0</v>
      </c>
      <c r="G75" s="2">
        <v>4</v>
      </c>
    </row>
    <row r="76" spans="1:7" x14ac:dyDescent="0.25">
      <c r="A76" s="3" t="s">
        <v>157</v>
      </c>
      <c r="B76" s="4" t="e">
        <f>#REF!</f>
        <v>#REF!</v>
      </c>
    </row>
    <row r="77" spans="1:7" x14ac:dyDescent="0.25">
      <c r="A77" s="3" t="s">
        <v>158</v>
      </c>
    </row>
    <row r="78" spans="1:7" x14ac:dyDescent="0.25">
      <c r="A78" s="3" t="s">
        <v>159</v>
      </c>
      <c r="B78" s="2" t="s">
        <v>160</v>
      </c>
      <c r="C78" s="2" t="s">
        <v>161</v>
      </c>
      <c r="D78" s="2" t="s">
        <v>162</v>
      </c>
      <c r="E78" s="2" t="b">
        <v>1</v>
      </c>
      <c r="F78" s="2">
        <v>0</v>
      </c>
      <c r="G78" s="2">
        <v>4</v>
      </c>
    </row>
    <row r="79" spans="1:7" x14ac:dyDescent="0.25">
      <c r="A79" s="3" t="s">
        <v>163</v>
      </c>
      <c r="B79" s="4" t="e">
        <f>#REF!</f>
        <v>#REF!</v>
      </c>
    </row>
    <row r="80" spans="1:7" x14ac:dyDescent="0.25">
      <c r="A80" s="3" t="s">
        <v>164</v>
      </c>
    </row>
    <row r="81" spans="1:7" x14ac:dyDescent="0.25">
      <c r="A81" s="3" t="s">
        <v>165</v>
      </c>
      <c r="B81" s="2" t="s">
        <v>166</v>
      </c>
      <c r="C81" s="2" t="s">
        <v>167</v>
      </c>
      <c r="D81" s="2" t="s">
        <v>168</v>
      </c>
      <c r="E81" s="2" t="b">
        <v>1</v>
      </c>
      <c r="F81" s="2">
        <v>0</v>
      </c>
      <c r="G81" s="2">
        <v>4</v>
      </c>
    </row>
    <row r="82" spans="1:7" x14ac:dyDescent="0.25">
      <c r="A82" s="3" t="s">
        <v>169</v>
      </c>
      <c r="B82" s="4" t="e">
        <f>#REF!</f>
        <v>#REF!</v>
      </c>
    </row>
    <row r="83" spans="1:7" x14ac:dyDescent="0.25">
      <c r="A83" s="3" t="s">
        <v>170</v>
      </c>
    </row>
    <row r="84" spans="1:7" x14ac:dyDescent="0.25">
      <c r="A84" s="3" t="s">
        <v>171</v>
      </c>
      <c r="B84" s="2" t="s">
        <v>172</v>
      </c>
      <c r="C84" s="2" t="s">
        <v>173</v>
      </c>
      <c r="D84" s="2" t="s">
        <v>174</v>
      </c>
      <c r="E84" s="2" t="b">
        <v>1</v>
      </c>
      <c r="F84" s="2">
        <v>0</v>
      </c>
      <c r="G84" s="2">
        <v>4</v>
      </c>
    </row>
    <row r="85" spans="1:7" x14ac:dyDescent="0.25">
      <c r="A85" s="3" t="s">
        <v>175</v>
      </c>
      <c r="B85" s="4" t="e">
        <f>#REF!</f>
        <v>#REF!</v>
      </c>
    </row>
    <row r="86" spans="1:7" x14ac:dyDescent="0.25">
      <c r="A86" s="3" t="s">
        <v>176</v>
      </c>
    </row>
    <row r="87" spans="1:7" x14ac:dyDescent="0.25">
      <c r="A87" s="3" t="s">
        <v>177</v>
      </c>
      <c r="B87" s="2" t="s">
        <v>178</v>
      </c>
      <c r="C87" s="2" t="s">
        <v>179</v>
      </c>
      <c r="D87" s="2" t="s">
        <v>180</v>
      </c>
      <c r="E87" s="2" t="b">
        <v>1</v>
      </c>
      <c r="F87" s="2">
        <v>0</v>
      </c>
      <c r="G87" s="2">
        <v>4</v>
      </c>
    </row>
    <row r="88" spans="1:7" x14ac:dyDescent="0.25">
      <c r="A88" s="3" t="s">
        <v>181</v>
      </c>
      <c r="B88" s="4" t="e">
        <f>#REF!</f>
        <v>#REF!</v>
      </c>
    </row>
    <row r="89" spans="1:7" x14ac:dyDescent="0.25">
      <c r="A89" s="3" t="s">
        <v>182</v>
      </c>
    </row>
    <row r="90" spans="1:7" x14ac:dyDescent="0.25">
      <c r="A90" s="3" t="s">
        <v>183</v>
      </c>
      <c r="B90" s="2" t="s">
        <v>184</v>
      </c>
      <c r="C90" s="2" t="s">
        <v>185</v>
      </c>
      <c r="D90" s="2" t="s">
        <v>186</v>
      </c>
      <c r="E90" s="2" t="b">
        <v>1</v>
      </c>
      <c r="F90" s="2">
        <v>0</v>
      </c>
      <c r="G90" s="2">
        <v>4</v>
      </c>
    </row>
    <row r="91" spans="1:7" x14ac:dyDescent="0.25">
      <c r="A91" s="3" t="s">
        <v>187</v>
      </c>
      <c r="B91" s="4" t="e">
        <f>#REF!</f>
        <v>#REF!</v>
      </c>
    </row>
    <row r="92" spans="1:7" x14ac:dyDescent="0.25">
      <c r="A92" s="3" t="s">
        <v>188</v>
      </c>
    </row>
    <row r="93" spans="1:7" x14ac:dyDescent="0.25">
      <c r="A93" s="3" t="s">
        <v>189</v>
      </c>
      <c r="B93" s="2" t="s">
        <v>190</v>
      </c>
      <c r="C93" s="2" t="s">
        <v>191</v>
      </c>
      <c r="D93" s="2" t="s">
        <v>192</v>
      </c>
      <c r="E93" s="2" t="b">
        <v>1</v>
      </c>
      <c r="F93" s="2">
        <v>0</v>
      </c>
      <c r="G93" s="2">
        <v>4</v>
      </c>
    </row>
    <row r="94" spans="1:7" x14ac:dyDescent="0.25">
      <c r="A94" s="3" t="s">
        <v>193</v>
      </c>
      <c r="B94" s="4" t="e">
        <f>#REF!</f>
        <v>#REF!</v>
      </c>
    </row>
    <row r="95" spans="1:7" x14ac:dyDescent="0.25">
      <c r="A95" s="3" t="s">
        <v>194</v>
      </c>
    </row>
    <row r="96" spans="1:7" x14ac:dyDescent="0.25">
      <c r="A96" s="3" t="s">
        <v>195</v>
      </c>
      <c r="B96" s="2" t="s">
        <v>196</v>
      </c>
      <c r="C96" s="2" t="s">
        <v>197</v>
      </c>
      <c r="D96" s="2" t="s">
        <v>198</v>
      </c>
      <c r="E96" s="2" t="b">
        <v>1</v>
      </c>
      <c r="F96" s="2">
        <v>0</v>
      </c>
      <c r="G96" s="2">
        <v>4</v>
      </c>
    </row>
    <row r="97" spans="1:7" x14ac:dyDescent="0.25">
      <c r="A97" s="3" t="s">
        <v>199</v>
      </c>
      <c r="B97" s="4" t="e">
        <f>#REF!</f>
        <v>#REF!</v>
      </c>
    </row>
    <row r="98" spans="1:7" x14ac:dyDescent="0.25">
      <c r="A98" s="3" t="s">
        <v>200</v>
      </c>
    </row>
    <row r="99" spans="1:7" x14ac:dyDescent="0.25">
      <c r="A99" s="3" t="s">
        <v>201</v>
      </c>
      <c r="B99" s="2" t="s">
        <v>202</v>
      </c>
      <c r="C99" s="2" t="s">
        <v>203</v>
      </c>
      <c r="D99" s="2" t="s">
        <v>204</v>
      </c>
      <c r="E99" s="2" t="b">
        <v>1</v>
      </c>
      <c r="F99" s="2">
        <v>0</v>
      </c>
      <c r="G99" s="2">
        <v>4</v>
      </c>
    </row>
    <row r="100" spans="1:7" x14ac:dyDescent="0.25">
      <c r="A100" s="3" t="s">
        <v>205</v>
      </c>
      <c r="B100" s="4" t="e">
        <f>#REF!</f>
        <v>#REF!</v>
      </c>
    </row>
    <row r="101" spans="1:7" x14ac:dyDescent="0.25">
      <c r="A101" s="3" t="s">
        <v>206</v>
      </c>
    </row>
    <row r="102" spans="1:7" x14ac:dyDescent="0.25">
      <c r="A102" s="3" t="s">
        <v>207</v>
      </c>
      <c r="B102" s="2" t="s">
        <v>208</v>
      </c>
      <c r="C102" s="2" t="s">
        <v>209</v>
      </c>
      <c r="D102" s="2" t="s">
        <v>210</v>
      </c>
      <c r="E102" s="2" t="b">
        <v>1</v>
      </c>
      <c r="F102" s="2">
        <v>0</v>
      </c>
      <c r="G102" s="2">
        <v>4</v>
      </c>
    </row>
    <row r="103" spans="1:7" x14ac:dyDescent="0.25">
      <c r="A103" s="3" t="s">
        <v>211</v>
      </c>
      <c r="B103" s="4" t="e">
        <f>#REF!</f>
        <v>#REF!</v>
      </c>
    </row>
    <row r="104" spans="1:7" x14ac:dyDescent="0.25">
      <c r="A104" s="3" t="s">
        <v>212</v>
      </c>
    </row>
    <row r="105" spans="1:7" x14ac:dyDescent="0.25">
      <c r="A105" s="3" t="s">
        <v>213</v>
      </c>
      <c r="B105" s="2" t="s">
        <v>214</v>
      </c>
      <c r="C105" s="2" t="s">
        <v>215</v>
      </c>
      <c r="D105" s="2" t="s">
        <v>216</v>
      </c>
      <c r="E105" s="2" t="b">
        <v>1</v>
      </c>
      <c r="F105" s="2">
        <v>0</v>
      </c>
      <c r="G105" s="2">
        <v>4</v>
      </c>
    </row>
    <row r="106" spans="1:7" x14ac:dyDescent="0.25">
      <c r="A106" s="3" t="s">
        <v>217</v>
      </c>
      <c r="B106" s="4" t="e">
        <f>#REF!</f>
        <v>#REF!</v>
      </c>
    </row>
    <row r="107" spans="1:7" x14ac:dyDescent="0.25">
      <c r="A107" s="3" t="s">
        <v>218</v>
      </c>
    </row>
    <row r="108" spans="1:7" x14ac:dyDescent="0.25">
      <c r="A108" s="3" t="s">
        <v>219</v>
      </c>
      <c r="B108" s="2" t="s">
        <v>220</v>
      </c>
      <c r="C108" s="2" t="s">
        <v>221</v>
      </c>
      <c r="D108" s="2" t="s">
        <v>222</v>
      </c>
      <c r="E108" s="2" t="b">
        <v>1</v>
      </c>
      <c r="F108" s="2">
        <v>0</v>
      </c>
      <c r="G108" s="2">
        <v>4</v>
      </c>
    </row>
    <row r="109" spans="1:7" x14ac:dyDescent="0.25">
      <c r="A109" s="3" t="s">
        <v>223</v>
      </c>
      <c r="B109" s="4" t="e">
        <f>#REF!</f>
        <v>#REF!</v>
      </c>
    </row>
    <row r="110" spans="1:7" x14ac:dyDescent="0.25">
      <c r="A110" s="3" t="s">
        <v>224</v>
      </c>
    </row>
    <row r="111" spans="1:7" x14ac:dyDescent="0.25">
      <c r="A111" s="3" t="s">
        <v>225</v>
      </c>
      <c r="B111" s="2" t="s">
        <v>226</v>
      </c>
      <c r="C111" s="2" t="s">
        <v>227</v>
      </c>
      <c r="D111" s="2" t="s">
        <v>228</v>
      </c>
      <c r="E111" s="2" t="b">
        <v>1</v>
      </c>
      <c r="F111" s="2">
        <v>0</v>
      </c>
      <c r="G111" s="2">
        <v>4</v>
      </c>
    </row>
    <row r="112" spans="1:7" x14ac:dyDescent="0.25">
      <c r="A112" s="3" t="s">
        <v>229</v>
      </c>
      <c r="B112" s="4" t="e">
        <f>#REF!</f>
        <v>#REF!</v>
      </c>
    </row>
    <row r="113" spans="1:7" x14ac:dyDescent="0.25">
      <c r="A113" s="3" t="s">
        <v>230</v>
      </c>
    </row>
    <row r="114" spans="1:7" x14ac:dyDescent="0.25">
      <c r="A114" s="3" t="s">
        <v>231</v>
      </c>
      <c r="B114" s="2" t="s">
        <v>232</v>
      </c>
      <c r="C114" s="2" t="s">
        <v>233</v>
      </c>
      <c r="D114" s="2" t="s">
        <v>234</v>
      </c>
      <c r="E114" s="2" t="b">
        <v>1</v>
      </c>
      <c r="F114" s="2">
        <v>0</v>
      </c>
      <c r="G114" s="2">
        <v>4</v>
      </c>
    </row>
    <row r="115" spans="1:7" x14ac:dyDescent="0.25">
      <c r="A115" s="3" t="s">
        <v>235</v>
      </c>
      <c r="B115" s="4" t="e">
        <f>#REF!</f>
        <v>#REF!</v>
      </c>
    </row>
    <row r="116" spans="1:7" x14ac:dyDescent="0.25">
      <c r="A116" s="3" t="s">
        <v>236</v>
      </c>
    </row>
    <row r="117" spans="1:7" x14ac:dyDescent="0.25">
      <c r="A117" s="3" t="s">
        <v>237</v>
      </c>
      <c r="B117" s="2" t="s">
        <v>238</v>
      </c>
      <c r="C117" s="2" t="s">
        <v>239</v>
      </c>
      <c r="D117" s="2" t="s">
        <v>240</v>
      </c>
      <c r="E117" s="2" t="b">
        <v>1</v>
      </c>
      <c r="F117" s="2">
        <v>0</v>
      </c>
      <c r="G117" s="2">
        <v>4</v>
      </c>
    </row>
    <row r="118" spans="1:7" x14ac:dyDescent="0.25">
      <c r="A118" s="3" t="s">
        <v>241</v>
      </c>
      <c r="B118" s="4" t="e">
        <f>#REF!</f>
        <v>#REF!</v>
      </c>
    </row>
    <row r="119" spans="1:7" x14ac:dyDescent="0.25">
      <c r="A119" s="3" t="s">
        <v>242</v>
      </c>
    </row>
    <row r="120" spans="1:7" x14ac:dyDescent="0.25">
      <c r="A120" s="3" t="s">
        <v>243</v>
      </c>
      <c r="B120" s="2" t="s">
        <v>244</v>
      </c>
      <c r="C120" s="2" t="s">
        <v>245</v>
      </c>
      <c r="D120" s="2" t="s">
        <v>246</v>
      </c>
      <c r="E120" s="2" t="b">
        <v>1</v>
      </c>
      <c r="F120" s="2">
        <v>0</v>
      </c>
      <c r="G120" s="2">
        <v>4</v>
      </c>
    </row>
    <row r="121" spans="1:7" x14ac:dyDescent="0.25">
      <c r="A121" s="3" t="s">
        <v>247</v>
      </c>
      <c r="B121" s="4" t="e">
        <f>#REF!</f>
        <v>#REF!</v>
      </c>
    </row>
    <row r="122" spans="1:7" x14ac:dyDescent="0.25">
      <c r="A122" s="3" t="s">
        <v>248</v>
      </c>
    </row>
    <row r="123" spans="1:7" x14ac:dyDescent="0.25">
      <c r="A123" s="3" t="s">
        <v>249</v>
      </c>
      <c r="B123" s="2" t="s">
        <v>250</v>
      </c>
      <c r="C123" s="2" t="s">
        <v>251</v>
      </c>
      <c r="D123" s="2" t="s">
        <v>252</v>
      </c>
      <c r="E123" s="2" t="b">
        <v>1</v>
      </c>
      <c r="F123" s="2">
        <v>0</v>
      </c>
      <c r="G123" s="2">
        <v>4</v>
      </c>
    </row>
    <row r="124" spans="1:7" x14ac:dyDescent="0.25">
      <c r="A124" s="3" t="s">
        <v>253</v>
      </c>
      <c r="B124" s="4" t="e">
        <f>#REF!</f>
        <v>#REF!</v>
      </c>
    </row>
    <row r="125" spans="1:7" x14ac:dyDescent="0.25">
      <c r="A125" s="3" t="s">
        <v>254</v>
      </c>
    </row>
    <row r="126" spans="1:7" x14ac:dyDescent="0.25">
      <c r="A126" s="3" t="s">
        <v>255</v>
      </c>
      <c r="B126" s="2" t="s">
        <v>256</v>
      </c>
      <c r="C126" s="2" t="s">
        <v>257</v>
      </c>
      <c r="D126" s="2" t="s">
        <v>258</v>
      </c>
      <c r="E126" s="2" t="b">
        <v>1</v>
      </c>
      <c r="F126" s="2">
        <v>0</v>
      </c>
      <c r="G126" s="2">
        <v>4</v>
      </c>
    </row>
    <row r="127" spans="1:7" x14ac:dyDescent="0.25">
      <c r="A127" s="3" t="s">
        <v>259</v>
      </c>
      <c r="B127" s="4" t="e">
        <f>#REF!</f>
        <v>#REF!</v>
      </c>
    </row>
    <row r="128" spans="1:7" x14ac:dyDescent="0.25">
      <c r="A128" s="3" t="s">
        <v>260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/>
  </sheetViews>
  <sheetFormatPr defaultColWidth="30.7109375" defaultRowHeight="15" x14ac:dyDescent="0.25"/>
  <cols>
    <col min="1" max="1" width="30.7109375" style="3"/>
    <col min="2" max="16384" width="30.7109375" style="2"/>
  </cols>
  <sheetData>
    <row r="1" spans="1:20" x14ac:dyDescent="0.25">
      <c r="A1" s="3" t="s">
        <v>14</v>
      </c>
      <c r="B1" s="2" t="s">
        <v>262</v>
      </c>
      <c r="C1" s="2" t="s">
        <v>5</v>
      </c>
      <c r="D1" s="2">
        <v>5</v>
      </c>
      <c r="E1" s="2" t="s">
        <v>6</v>
      </c>
      <c r="F1" s="2">
        <v>7</v>
      </c>
      <c r="G1" s="2" t="s">
        <v>7</v>
      </c>
      <c r="H1" s="2">
        <v>1</v>
      </c>
      <c r="I1" s="2" t="s">
        <v>8</v>
      </c>
      <c r="J1" s="2">
        <v>1</v>
      </c>
      <c r="K1" s="2" t="s">
        <v>9</v>
      </c>
      <c r="L1" s="2">
        <v>0</v>
      </c>
      <c r="M1" s="2" t="s">
        <v>10</v>
      </c>
      <c r="N1" s="2">
        <v>0</v>
      </c>
      <c r="O1" s="2" t="s">
        <v>11</v>
      </c>
      <c r="P1" s="2">
        <v>1</v>
      </c>
      <c r="Q1" s="2" t="s">
        <v>12</v>
      </c>
      <c r="R1" s="2">
        <v>0</v>
      </c>
      <c r="S1" s="2" t="s">
        <v>13</v>
      </c>
      <c r="T1" s="2">
        <v>0</v>
      </c>
    </row>
    <row r="2" spans="1:20" x14ac:dyDescent="0.25">
      <c r="A2" s="3" t="s">
        <v>16</v>
      </c>
      <c r="B2" s="2" t="s">
        <v>263</v>
      </c>
    </row>
    <row r="3" spans="1:20" x14ac:dyDescent="0.25">
      <c r="A3" s="3" t="s">
        <v>18</v>
      </c>
      <c r="B3" s="2" t="b">
        <f>IF(B10&gt;256,"TripUpST110AndEarlier",FALSE)</f>
        <v>0</v>
      </c>
    </row>
    <row r="4" spans="1:20" x14ac:dyDescent="0.25">
      <c r="A4" s="3" t="s">
        <v>19</v>
      </c>
      <c r="B4" s="2" t="s">
        <v>20</v>
      </c>
    </row>
    <row r="5" spans="1:20" x14ac:dyDescent="0.25">
      <c r="A5" s="3" t="s">
        <v>21</v>
      </c>
      <c r="B5" s="2" t="b">
        <v>1</v>
      </c>
    </row>
    <row r="6" spans="1:20" x14ac:dyDescent="0.25">
      <c r="A6" s="3" t="s">
        <v>22</v>
      </c>
      <c r="B6" s="2" t="b">
        <v>1</v>
      </c>
    </row>
    <row r="7" spans="1:20" x14ac:dyDescent="0.25">
      <c r="A7" s="3" t="s">
        <v>23</v>
      </c>
      <c r="B7" s="2" t="e">
        <f>#REF!</f>
        <v>#REF!</v>
      </c>
    </row>
    <row r="8" spans="1:20" x14ac:dyDescent="0.25">
      <c r="A8" s="3" t="s">
        <v>24</v>
      </c>
      <c r="B8" s="2">
        <v>1</v>
      </c>
    </row>
    <row r="9" spans="1:20" x14ac:dyDescent="0.25">
      <c r="A9" s="3" t="s">
        <v>25</v>
      </c>
      <c r="B9" s="2">
        <f>1</f>
        <v>1</v>
      </c>
    </row>
    <row r="10" spans="1:20" x14ac:dyDescent="0.25">
      <c r="A10" s="3" t="s">
        <v>26</v>
      </c>
      <c r="B10" s="2">
        <v>6</v>
      </c>
    </row>
    <row r="12" spans="1:20" x14ac:dyDescent="0.25">
      <c r="A12" s="3" t="s">
        <v>27</v>
      </c>
      <c r="B12" s="2" t="s">
        <v>264</v>
      </c>
      <c r="C12" s="2" t="s">
        <v>29</v>
      </c>
      <c r="D12" s="2" t="s">
        <v>265</v>
      </c>
      <c r="E12" s="2" t="b">
        <v>1</v>
      </c>
      <c r="F12" s="2">
        <v>0</v>
      </c>
      <c r="G12" s="2">
        <v>4</v>
      </c>
    </row>
    <row r="13" spans="1:20" x14ac:dyDescent="0.25">
      <c r="A13" s="3" t="s">
        <v>31</v>
      </c>
      <c r="B13" s="2" t="e">
        <f>#REF!</f>
        <v>#REF!</v>
      </c>
    </row>
    <row r="14" spans="1:20" x14ac:dyDescent="0.25">
      <c r="A14" s="3" t="s">
        <v>32</v>
      </c>
    </row>
    <row r="15" spans="1:20" x14ac:dyDescent="0.25">
      <c r="A15" s="3" t="s">
        <v>33</v>
      </c>
      <c r="B15" s="2" t="s">
        <v>266</v>
      </c>
      <c r="C15" s="2" t="s">
        <v>35</v>
      </c>
      <c r="D15" s="2" t="s">
        <v>267</v>
      </c>
      <c r="E15" s="2" t="b">
        <v>1</v>
      </c>
      <c r="F15" s="2">
        <v>0</v>
      </c>
      <c r="G15" s="2">
        <v>4</v>
      </c>
    </row>
    <row r="16" spans="1:20" x14ac:dyDescent="0.25">
      <c r="A16" s="3" t="s">
        <v>37</v>
      </c>
      <c r="B16" s="2" t="e">
        <f>#REF!</f>
        <v>#REF!</v>
      </c>
    </row>
    <row r="17" spans="1:7" x14ac:dyDescent="0.25">
      <c r="A17" s="3" t="s">
        <v>38</v>
      </c>
    </row>
    <row r="18" spans="1:7" x14ac:dyDescent="0.25">
      <c r="A18" s="3" t="s">
        <v>39</v>
      </c>
      <c r="B18" s="2" t="s">
        <v>268</v>
      </c>
      <c r="C18" s="2" t="s">
        <v>41</v>
      </c>
      <c r="D18" s="2" t="s">
        <v>269</v>
      </c>
      <c r="E18" s="2" t="b">
        <v>1</v>
      </c>
      <c r="F18" s="2">
        <v>0</v>
      </c>
      <c r="G18" s="2">
        <v>4</v>
      </c>
    </row>
    <row r="19" spans="1:7" x14ac:dyDescent="0.25">
      <c r="A19" s="3" t="s">
        <v>43</v>
      </c>
      <c r="B19" s="2" t="e">
        <f>#REF!</f>
        <v>#REF!</v>
      </c>
    </row>
    <row r="20" spans="1:7" x14ac:dyDescent="0.25">
      <c r="A20" s="3" t="s">
        <v>44</v>
      </c>
    </row>
    <row r="21" spans="1:7" x14ac:dyDescent="0.25">
      <c r="A21" s="3" t="s">
        <v>45</v>
      </c>
      <c r="B21" s="2" t="s">
        <v>270</v>
      </c>
      <c r="C21" s="2" t="s">
        <v>47</v>
      </c>
      <c r="D21" s="2" t="s">
        <v>271</v>
      </c>
      <c r="E21" s="2" t="b">
        <v>1</v>
      </c>
      <c r="F21" s="2">
        <v>0</v>
      </c>
      <c r="G21" s="2">
        <v>4</v>
      </c>
    </row>
    <row r="22" spans="1:7" x14ac:dyDescent="0.25">
      <c r="A22" s="3" t="s">
        <v>49</v>
      </c>
      <c r="B22" s="2" t="e">
        <f>#REF!</f>
        <v>#REF!</v>
      </c>
    </row>
    <row r="23" spans="1:7" x14ac:dyDescent="0.25">
      <c r="A23" s="3" t="s">
        <v>50</v>
      </c>
    </row>
    <row r="24" spans="1:7" x14ac:dyDescent="0.25">
      <c r="A24" s="3" t="s">
        <v>51</v>
      </c>
      <c r="B24" s="2" t="s">
        <v>272</v>
      </c>
      <c r="C24" s="2" t="s">
        <v>53</v>
      </c>
      <c r="D24" s="2" t="s">
        <v>273</v>
      </c>
      <c r="E24" s="2" t="b">
        <v>1</v>
      </c>
      <c r="F24" s="2">
        <v>0</v>
      </c>
      <c r="G24" s="2">
        <v>4</v>
      </c>
    </row>
    <row r="25" spans="1:7" x14ac:dyDescent="0.25">
      <c r="A25" s="3" t="s">
        <v>55</v>
      </c>
      <c r="B25" s="2" t="e">
        <f>#REF!</f>
        <v>#REF!</v>
      </c>
    </row>
    <row r="26" spans="1:7" x14ac:dyDescent="0.25">
      <c r="A26" s="3" t="s">
        <v>56</v>
      </c>
    </row>
    <row r="27" spans="1:7" x14ac:dyDescent="0.25">
      <c r="A27" s="3" t="s">
        <v>57</v>
      </c>
      <c r="B27" s="2" t="s">
        <v>274</v>
      </c>
      <c r="C27" s="2" t="s">
        <v>59</v>
      </c>
      <c r="D27" s="2" t="s">
        <v>275</v>
      </c>
      <c r="E27" s="2" t="b">
        <v>1</v>
      </c>
      <c r="F27" s="2">
        <v>0</v>
      </c>
      <c r="G27" s="2">
        <v>4</v>
      </c>
    </row>
    <row r="28" spans="1:7" x14ac:dyDescent="0.25">
      <c r="A28" s="3" t="s">
        <v>61</v>
      </c>
      <c r="B28" s="2" t="e">
        <f>#REF!</f>
        <v>#REF!</v>
      </c>
    </row>
    <row r="29" spans="1:7" x14ac:dyDescent="0.25">
      <c r="A29" s="3" t="s">
        <v>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/>
  </sheetViews>
  <sheetFormatPr defaultColWidth="30.7109375" defaultRowHeight="15" x14ac:dyDescent="0.25"/>
  <cols>
    <col min="1" max="1" width="30.7109375" style="3"/>
    <col min="2" max="16384" width="30.7109375" style="2"/>
  </cols>
  <sheetData>
    <row r="1" spans="1:20" x14ac:dyDescent="0.25">
      <c r="A1" s="3" t="s">
        <v>14</v>
      </c>
      <c r="B1" s="2" t="s">
        <v>276</v>
      </c>
      <c r="C1" s="2" t="s">
        <v>5</v>
      </c>
      <c r="D1" s="2">
        <v>5</v>
      </c>
      <c r="E1" s="2" t="s">
        <v>6</v>
      </c>
      <c r="F1" s="2">
        <v>7</v>
      </c>
      <c r="G1" s="2" t="s">
        <v>7</v>
      </c>
      <c r="H1" s="2">
        <v>1</v>
      </c>
      <c r="I1" s="2" t="s">
        <v>8</v>
      </c>
      <c r="J1" s="2">
        <v>1</v>
      </c>
      <c r="K1" s="2" t="s">
        <v>9</v>
      </c>
      <c r="L1" s="2">
        <v>0</v>
      </c>
      <c r="M1" s="2" t="s">
        <v>10</v>
      </c>
      <c r="N1" s="2">
        <v>0</v>
      </c>
      <c r="O1" s="2" t="s">
        <v>11</v>
      </c>
      <c r="P1" s="2">
        <v>1</v>
      </c>
      <c r="Q1" s="2" t="s">
        <v>12</v>
      </c>
      <c r="R1" s="2">
        <v>0</v>
      </c>
      <c r="S1" s="2" t="s">
        <v>13</v>
      </c>
      <c r="T1" s="2">
        <v>0</v>
      </c>
    </row>
    <row r="2" spans="1:20" x14ac:dyDescent="0.25">
      <c r="A2" s="3" t="s">
        <v>16</v>
      </c>
      <c r="B2" s="2" t="s">
        <v>279</v>
      </c>
    </row>
    <row r="3" spans="1:20" x14ac:dyDescent="0.25">
      <c r="A3" s="3" t="s">
        <v>18</v>
      </c>
      <c r="B3" s="2" t="b">
        <f>IF(B10&gt;256,"TripUpST110AndEarlier",TRUE)</f>
        <v>1</v>
      </c>
    </row>
    <row r="4" spans="1:20" x14ac:dyDescent="0.25">
      <c r="A4" s="3" t="s">
        <v>19</v>
      </c>
      <c r="B4" s="2" t="s">
        <v>20</v>
      </c>
    </row>
    <row r="5" spans="1:20" x14ac:dyDescent="0.25">
      <c r="A5" s="3" t="s">
        <v>21</v>
      </c>
      <c r="B5" s="2" t="b">
        <v>1</v>
      </c>
    </row>
    <row r="6" spans="1:20" x14ac:dyDescent="0.25">
      <c r="A6" s="3" t="s">
        <v>22</v>
      </c>
      <c r="B6" s="2" t="b">
        <v>0</v>
      </c>
    </row>
    <row r="7" spans="1:20" x14ac:dyDescent="0.25">
      <c r="A7" s="3" t="s">
        <v>23</v>
      </c>
      <c r="B7" s="2" t="e">
        <f>#REF!</f>
        <v>#REF!</v>
      </c>
    </row>
    <row r="8" spans="1:20" x14ac:dyDescent="0.25">
      <c r="A8" s="3" t="s">
        <v>24</v>
      </c>
      <c r="B8" s="2">
        <v>1</v>
      </c>
    </row>
    <row r="9" spans="1:20" x14ac:dyDescent="0.25">
      <c r="A9" s="3" t="s">
        <v>25</v>
      </c>
      <c r="B9" s="2">
        <f>1</f>
        <v>1</v>
      </c>
    </row>
    <row r="10" spans="1:20" x14ac:dyDescent="0.25">
      <c r="A10" s="3" t="s">
        <v>26</v>
      </c>
      <c r="B10" s="2">
        <v>2</v>
      </c>
    </row>
    <row r="12" spans="1:20" x14ac:dyDescent="0.25">
      <c r="A12" s="3" t="s">
        <v>27</v>
      </c>
      <c r="B12" s="2" t="s">
        <v>280</v>
      </c>
      <c r="C12" s="2" t="s">
        <v>29</v>
      </c>
      <c r="D12" s="2" t="s">
        <v>277</v>
      </c>
      <c r="E12" s="2" t="b">
        <v>1</v>
      </c>
      <c r="F12" s="2">
        <v>0</v>
      </c>
      <c r="G12" s="2">
        <v>4</v>
      </c>
    </row>
    <row r="13" spans="1:20" x14ac:dyDescent="0.25">
      <c r="A13" s="3" t="s">
        <v>31</v>
      </c>
      <c r="B13" s="2" t="e">
        <f>#REF!</f>
        <v>#REF!</v>
      </c>
    </row>
    <row r="14" spans="1:20" x14ac:dyDescent="0.25">
      <c r="A14" s="3" t="s">
        <v>32</v>
      </c>
    </row>
    <row r="15" spans="1:20" x14ac:dyDescent="0.25">
      <c r="A15" s="3" t="s">
        <v>33</v>
      </c>
      <c r="B15" s="2" t="s">
        <v>281</v>
      </c>
      <c r="C15" s="2" t="s">
        <v>35</v>
      </c>
      <c r="D15" s="2" t="s">
        <v>278</v>
      </c>
      <c r="E15" s="2" t="b">
        <v>1</v>
      </c>
      <c r="F15" s="2">
        <v>0</v>
      </c>
      <c r="G15" s="2">
        <v>4</v>
      </c>
    </row>
    <row r="16" spans="1:20" x14ac:dyDescent="0.25">
      <c r="A16" s="3" t="s">
        <v>37</v>
      </c>
      <c r="B16" s="2" t="e">
        <f>#REF!</f>
        <v>#REF!</v>
      </c>
    </row>
    <row r="17" spans="1:1" x14ac:dyDescent="0.25">
      <c r="A17" s="3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showGridLines="0" topLeftCell="A40" workbookViewId="0">
      <selection activeCell="C44" sqref="C44"/>
    </sheetView>
  </sheetViews>
  <sheetFormatPr defaultRowHeight="15" x14ac:dyDescent="0.25"/>
  <cols>
    <col min="1" max="1" width="11.7109375" customWidth="1"/>
    <col min="2" max="4" width="12.28515625" bestFit="1" customWidth="1"/>
    <col min="5" max="5" width="14.85546875" bestFit="1" customWidth="1"/>
    <col min="6" max="6" width="12.5703125" bestFit="1" customWidth="1"/>
    <col min="8" max="8" width="11.140625" bestFit="1" customWidth="1"/>
  </cols>
  <sheetData>
    <row r="1" spans="1:7" ht="15.75" customHeight="1" x14ac:dyDescent="0.25">
      <c r="A1" s="53" t="s">
        <v>327</v>
      </c>
      <c r="B1" s="53"/>
      <c r="C1" s="53"/>
      <c r="D1" s="53"/>
      <c r="E1" s="53"/>
      <c r="F1" s="53"/>
    </row>
    <row r="2" spans="1:7" ht="15.75" customHeight="1" x14ac:dyDescent="0.25">
      <c r="A2" s="54" t="s">
        <v>328</v>
      </c>
      <c r="B2" s="54"/>
      <c r="C2" s="54"/>
      <c r="D2" s="54"/>
      <c r="E2" s="54"/>
      <c r="F2" s="54"/>
    </row>
    <row r="3" spans="1:7" ht="15.75" customHeight="1" x14ac:dyDescent="0.25">
      <c r="A3" s="53" t="s">
        <v>329</v>
      </c>
      <c r="B3" s="53"/>
      <c r="C3" s="53"/>
      <c r="D3" s="53"/>
      <c r="E3" s="53"/>
      <c r="F3" s="53"/>
    </row>
    <row r="6" spans="1:7" x14ac:dyDescent="0.25">
      <c r="A6" s="9" t="s">
        <v>261</v>
      </c>
      <c r="B6" s="9" t="s">
        <v>0</v>
      </c>
      <c r="C6" s="9" t="s">
        <v>1</v>
      </c>
      <c r="D6" s="9" t="s">
        <v>2</v>
      </c>
      <c r="E6" s="9" t="s">
        <v>3</v>
      </c>
      <c r="F6" s="9" t="s">
        <v>4</v>
      </c>
    </row>
    <row r="7" spans="1:7" x14ac:dyDescent="0.25">
      <c r="A7" s="10">
        <v>40269</v>
      </c>
      <c r="B7" s="21">
        <v>25349036</v>
      </c>
      <c r="C7" s="21">
        <v>19020118</v>
      </c>
      <c r="D7" s="21">
        <v>69837544</v>
      </c>
      <c r="E7" s="21">
        <v>1015761920</v>
      </c>
      <c r="F7" s="21"/>
    </row>
    <row r="8" spans="1:7" x14ac:dyDescent="0.25">
      <c r="A8" s="10">
        <v>40299</v>
      </c>
      <c r="B8" s="21">
        <v>28001532</v>
      </c>
      <c r="C8" s="21">
        <v>21096692</v>
      </c>
      <c r="D8" s="21">
        <v>75802128</v>
      </c>
      <c r="E8" s="21">
        <v>1061456128</v>
      </c>
      <c r="F8" s="21"/>
      <c r="G8" s="21"/>
    </row>
    <row r="9" spans="1:7" x14ac:dyDescent="0.25">
      <c r="A9" s="10">
        <v>40330</v>
      </c>
      <c r="B9" s="21">
        <v>30279004</v>
      </c>
      <c r="C9" s="21">
        <v>22496896</v>
      </c>
      <c r="D9" s="21">
        <v>86279520</v>
      </c>
      <c r="E9" s="21">
        <v>1265348480</v>
      </c>
      <c r="F9" s="21"/>
      <c r="G9" s="21"/>
    </row>
    <row r="10" spans="1:7" x14ac:dyDescent="0.25">
      <c r="A10" s="10">
        <v>40360</v>
      </c>
      <c r="B10" s="21">
        <v>33237588</v>
      </c>
      <c r="C10" s="21">
        <v>24571154</v>
      </c>
      <c r="D10" s="21">
        <v>96291688</v>
      </c>
      <c r="E10" s="21">
        <v>1470884480</v>
      </c>
      <c r="F10" s="21"/>
      <c r="G10" s="21"/>
    </row>
    <row r="11" spans="1:7" x14ac:dyDescent="0.25">
      <c r="A11" s="10">
        <v>40391</v>
      </c>
      <c r="B11" s="21">
        <v>37326484</v>
      </c>
      <c r="C11" s="21">
        <v>27744680</v>
      </c>
      <c r="D11" s="21">
        <v>105718912</v>
      </c>
      <c r="E11" s="21">
        <v>1664430976</v>
      </c>
      <c r="F11" s="21"/>
      <c r="G11" s="21"/>
    </row>
    <row r="12" spans="1:7" x14ac:dyDescent="0.25">
      <c r="A12" s="10">
        <v>40422</v>
      </c>
      <c r="B12" s="21">
        <v>40863800</v>
      </c>
      <c r="C12" s="21">
        <v>30076088</v>
      </c>
      <c r="D12" s="21">
        <v>119718336</v>
      </c>
      <c r="E12" s="21">
        <v>1854833792</v>
      </c>
      <c r="F12" s="21"/>
      <c r="G12" s="21"/>
    </row>
    <row r="13" spans="1:7" x14ac:dyDescent="0.25">
      <c r="A13" s="10">
        <v>40452</v>
      </c>
      <c r="B13" s="21">
        <v>43169608</v>
      </c>
      <c r="C13" s="21">
        <v>31175164</v>
      </c>
      <c r="D13" s="21">
        <v>134986816</v>
      </c>
      <c r="E13" s="21">
        <v>2291991808</v>
      </c>
      <c r="F13" s="21"/>
      <c r="G13" s="21"/>
    </row>
    <row r="14" spans="1:7" x14ac:dyDescent="0.25">
      <c r="A14" s="10">
        <v>40483</v>
      </c>
      <c r="B14" s="21">
        <v>47188576</v>
      </c>
      <c r="C14" s="21">
        <v>33880472</v>
      </c>
      <c r="D14" s="21">
        <v>150272848</v>
      </c>
      <c r="E14" s="21">
        <v>2823663104</v>
      </c>
      <c r="F14" s="21"/>
      <c r="G14" s="21"/>
    </row>
    <row r="15" spans="1:7" x14ac:dyDescent="0.25">
      <c r="A15" s="10">
        <v>40513</v>
      </c>
      <c r="B15" s="21">
        <v>49037412</v>
      </c>
      <c r="C15" s="21">
        <v>34924704</v>
      </c>
      <c r="D15" s="21">
        <v>160452736</v>
      </c>
      <c r="E15" s="21">
        <v>3311109376</v>
      </c>
      <c r="F15" s="21"/>
      <c r="G15" s="21"/>
    </row>
    <row r="16" spans="1:7" x14ac:dyDescent="0.25">
      <c r="A16" s="10">
        <v>40544</v>
      </c>
      <c r="B16" s="21">
        <v>57963812</v>
      </c>
      <c r="C16" s="21">
        <v>41301888</v>
      </c>
      <c r="D16" s="21">
        <v>188368416</v>
      </c>
      <c r="E16" s="21">
        <v>4086928384</v>
      </c>
      <c r="F16" s="21"/>
      <c r="G16" s="21"/>
    </row>
    <row r="17" spans="1:7" x14ac:dyDescent="0.25">
      <c r="A17" s="10">
        <v>40575</v>
      </c>
      <c r="B17" s="21">
        <v>66005040</v>
      </c>
      <c r="C17" s="21">
        <v>47274360</v>
      </c>
      <c r="D17" s="21">
        <v>209648432</v>
      </c>
      <c r="E17" s="21">
        <v>4557380608</v>
      </c>
      <c r="F17" s="21"/>
      <c r="G17" s="21"/>
    </row>
    <row r="18" spans="1:7" x14ac:dyDescent="0.25">
      <c r="A18" s="10">
        <v>40603</v>
      </c>
      <c r="B18" s="21">
        <v>71810592</v>
      </c>
      <c r="C18" s="21">
        <v>51564920</v>
      </c>
      <c r="D18" s="21">
        <v>225196544</v>
      </c>
      <c r="E18" s="21">
        <v>4985839616</v>
      </c>
      <c r="F18" s="21"/>
      <c r="G18" s="21"/>
    </row>
    <row r="19" spans="1:7" x14ac:dyDescent="0.25">
      <c r="A19" s="10">
        <v>40634</v>
      </c>
      <c r="B19" s="21">
        <v>81144880</v>
      </c>
      <c r="C19" s="21">
        <v>58317276</v>
      </c>
      <c r="D19" s="21">
        <v>252242864</v>
      </c>
      <c r="E19" s="21">
        <v>6072128512</v>
      </c>
      <c r="F19" s="21"/>
      <c r="G19" s="21"/>
    </row>
    <row r="20" spans="1:7" x14ac:dyDescent="0.25">
      <c r="A20" s="10">
        <v>40664</v>
      </c>
      <c r="B20" s="21">
        <v>86220960</v>
      </c>
      <c r="C20" s="21">
        <v>61791824</v>
      </c>
      <c r="D20" s="21">
        <v>269872768</v>
      </c>
      <c r="E20" s="21">
        <v>6633003520</v>
      </c>
      <c r="F20" s="21"/>
      <c r="G20" s="21"/>
    </row>
    <row r="21" spans="1:7" x14ac:dyDescent="0.25">
      <c r="A21" s="10">
        <v>40695</v>
      </c>
      <c r="B21" s="21">
        <v>92864688</v>
      </c>
      <c r="C21" s="21">
        <v>65738312</v>
      </c>
      <c r="D21" s="21">
        <v>302446528</v>
      </c>
      <c r="E21" s="21">
        <v>8395395584</v>
      </c>
      <c r="F21" s="21"/>
      <c r="G21" s="21"/>
    </row>
    <row r="22" spans="1:7" x14ac:dyDescent="0.25">
      <c r="A22" s="10">
        <v>40725</v>
      </c>
      <c r="B22" s="21">
        <v>96766816</v>
      </c>
      <c r="C22" s="21">
        <v>68923552</v>
      </c>
      <c r="D22" s="21">
        <v>307647744</v>
      </c>
      <c r="E22" s="21">
        <v>11171966976</v>
      </c>
      <c r="F22" s="21"/>
      <c r="G22" s="21"/>
    </row>
    <row r="23" spans="1:7" x14ac:dyDescent="0.25">
      <c r="A23" s="10">
        <v>40756</v>
      </c>
      <c r="B23" s="21">
        <v>102736800</v>
      </c>
      <c r="C23" s="21">
        <v>72821928</v>
      </c>
      <c r="D23" s="21">
        <v>331085056</v>
      </c>
      <c r="E23" s="21">
        <v>11710914560</v>
      </c>
      <c r="F23" s="21"/>
      <c r="G23" s="21"/>
    </row>
    <row r="24" spans="1:7" x14ac:dyDescent="0.25">
      <c r="A24" s="10">
        <v>40787</v>
      </c>
      <c r="B24" s="21">
        <v>103348104</v>
      </c>
      <c r="C24" s="21">
        <v>73609824</v>
      </c>
      <c r="D24" s="21">
        <v>327252672</v>
      </c>
      <c r="E24" s="21">
        <v>11661173760</v>
      </c>
      <c r="F24" s="21"/>
      <c r="G24" s="21"/>
    </row>
    <row r="25" spans="1:7" x14ac:dyDescent="0.25">
      <c r="A25" s="10">
        <v>40817</v>
      </c>
      <c r="B25" s="21">
        <v>108685128</v>
      </c>
      <c r="C25" s="21">
        <v>78024504</v>
      </c>
      <c r="D25" s="21">
        <v>333555968</v>
      </c>
      <c r="E25" s="21">
        <v>12117823488</v>
      </c>
      <c r="F25" s="21"/>
      <c r="G25" s="21"/>
    </row>
    <row r="26" spans="1:7" x14ac:dyDescent="0.25">
      <c r="A26" s="10">
        <v>40848</v>
      </c>
      <c r="B26" s="21">
        <v>115729016</v>
      </c>
      <c r="C26" s="21">
        <v>82445192</v>
      </c>
      <c r="D26" s="21">
        <v>363336992</v>
      </c>
      <c r="E26" s="21">
        <v>13037852672</v>
      </c>
      <c r="F26" s="21">
        <v>8937000</v>
      </c>
      <c r="G26" s="21"/>
    </row>
    <row r="27" spans="1:7" x14ac:dyDescent="0.25">
      <c r="A27" s="10">
        <v>40878</v>
      </c>
      <c r="B27" s="21">
        <v>128263416</v>
      </c>
      <c r="C27" s="21">
        <v>92087096</v>
      </c>
      <c r="D27" s="21">
        <v>388764448</v>
      </c>
      <c r="E27" s="21">
        <v>14020779008</v>
      </c>
      <c r="F27" s="21">
        <v>11940532</v>
      </c>
      <c r="G27" s="21"/>
    </row>
    <row r="28" spans="1:7" x14ac:dyDescent="0.25">
      <c r="A28" s="10">
        <v>40909</v>
      </c>
      <c r="B28" s="21">
        <v>141254192</v>
      </c>
      <c r="C28" s="21">
        <v>102296752</v>
      </c>
      <c r="D28" s="21">
        <v>411443200</v>
      </c>
      <c r="E28" s="21">
        <v>15470049280</v>
      </c>
      <c r="F28" s="21">
        <v>13382846</v>
      </c>
      <c r="G28" s="21"/>
    </row>
    <row r="29" spans="1:7" x14ac:dyDescent="0.25">
      <c r="A29" s="10">
        <v>40940</v>
      </c>
      <c r="B29" s="21">
        <v>150845248</v>
      </c>
      <c r="C29" s="21">
        <v>109841544</v>
      </c>
      <c r="D29" s="21">
        <v>427660064</v>
      </c>
      <c r="E29" s="21">
        <v>15600432128</v>
      </c>
      <c r="F29" s="21">
        <v>14279108</v>
      </c>
      <c r="G29" s="21"/>
    </row>
    <row r="30" spans="1:7" x14ac:dyDescent="0.25">
      <c r="A30" s="10">
        <v>40969</v>
      </c>
      <c r="B30" s="21">
        <v>144538016</v>
      </c>
      <c r="C30" s="21">
        <v>104106168</v>
      </c>
      <c r="D30" s="21">
        <v>428548096</v>
      </c>
      <c r="E30" s="21">
        <v>14919027712</v>
      </c>
      <c r="F30" s="21">
        <v>14945914</v>
      </c>
      <c r="G30" s="21"/>
    </row>
    <row r="31" spans="1:7" x14ac:dyDescent="0.25">
      <c r="A31" s="10">
        <v>41000</v>
      </c>
      <c r="B31" s="21">
        <v>159860096</v>
      </c>
      <c r="C31" s="21">
        <v>115758448</v>
      </c>
      <c r="D31" s="21">
        <v>459963648</v>
      </c>
      <c r="E31" s="21">
        <v>16286919680</v>
      </c>
      <c r="F31" s="21">
        <v>17206288</v>
      </c>
      <c r="G31" s="21"/>
    </row>
    <row r="32" spans="1:7" x14ac:dyDescent="0.25">
      <c r="A32" s="10">
        <v>41030</v>
      </c>
      <c r="B32" s="21">
        <v>157223536</v>
      </c>
      <c r="C32" s="21">
        <v>113899360</v>
      </c>
      <c r="D32" s="21">
        <v>452455072</v>
      </c>
      <c r="E32" s="21">
        <v>14786557952</v>
      </c>
      <c r="F32" s="21">
        <v>16491142</v>
      </c>
      <c r="G32" s="21"/>
    </row>
    <row r="33" spans="1:8" x14ac:dyDescent="0.25">
      <c r="A33" s="10">
        <v>41061</v>
      </c>
      <c r="B33" s="21">
        <v>150399104</v>
      </c>
      <c r="C33" s="21">
        <v>108543472</v>
      </c>
      <c r="D33" s="21">
        <v>440980480</v>
      </c>
      <c r="E33" s="21">
        <v>15352449024</v>
      </c>
      <c r="F33" s="21">
        <v>15773518</v>
      </c>
      <c r="G33" s="21"/>
    </row>
    <row r="34" spans="1:8" x14ac:dyDescent="0.25">
      <c r="A34" s="10">
        <v>41091</v>
      </c>
      <c r="B34" s="21">
        <v>156465760</v>
      </c>
      <c r="C34" s="21">
        <v>112769072</v>
      </c>
      <c r="D34" s="21">
        <v>459181536</v>
      </c>
      <c r="E34" s="21">
        <v>15903661056</v>
      </c>
      <c r="F34" s="21">
        <v>19840210</v>
      </c>
      <c r="G34" s="21"/>
    </row>
    <row r="35" spans="1:8" x14ac:dyDescent="0.25">
      <c r="A35" s="10">
        <v>41122</v>
      </c>
      <c r="B35" s="21">
        <v>166808528</v>
      </c>
      <c r="C35" s="21">
        <v>120256160</v>
      </c>
      <c r="D35" s="21">
        <v>485624512</v>
      </c>
      <c r="E35" s="21">
        <v>14668607488</v>
      </c>
      <c r="F35" s="21">
        <v>22140054</v>
      </c>
      <c r="G35" s="21"/>
    </row>
    <row r="36" spans="1:8" x14ac:dyDescent="0.25">
      <c r="A36" s="10">
        <v>41153</v>
      </c>
      <c r="B36" s="21">
        <v>172062880</v>
      </c>
      <c r="C36" s="21">
        <v>124390192</v>
      </c>
      <c r="D36" s="21">
        <v>493932928</v>
      </c>
      <c r="E36" s="21">
        <v>13998592000</v>
      </c>
      <c r="F36" s="21">
        <v>26643136</v>
      </c>
      <c r="G36" s="21"/>
    </row>
    <row r="37" spans="1:8" x14ac:dyDescent="0.25">
      <c r="A37" s="10">
        <v>41183</v>
      </c>
      <c r="B37" s="21">
        <v>184667216</v>
      </c>
      <c r="C37" s="21">
        <v>134480224</v>
      </c>
      <c r="D37" s="21">
        <v>510799456</v>
      </c>
      <c r="E37" s="21">
        <v>15234562048</v>
      </c>
      <c r="F37" s="21">
        <v>29179220</v>
      </c>
      <c r="G37" s="21"/>
    </row>
    <row r="38" spans="1:8" x14ac:dyDescent="0.25">
      <c r="A38" s="10">
        <v>41214</v>
      </c>
      <c r="B38" s="21">
        <v>201892656</v>
      </c>
      <c r="C38" s="21">
        <v>147525568</v>
      </c>
      <c r="D38" s="21">
        <v>543773824</v>
      </c>
      <c r="E38" s="21">
        <v>16674483200</v>
      </c>
      <c r="F38" s="21">
        <v>31805100</v>
      </c>
      <c r="G38" s="21"/>
    </row>
    <row r="39" spans="1:8" x14ac:dyDescent="0.25">
      <c r="A39" s="10">
        <v>41244</v>
      </c>
      <c r="B39" s="21">
        <v>197982400</v>
      </c>
      <c r="C39" s="21">
        <v>145602464</v>
      </c>
      <c r="D39" s="21">
        <v>521876704</v>
      </c>
      <c r="E39" s="21">
        <v>16516643840</v>
      </c>
      <c r="F39" s="21">
        <v>35192792</v>
      </c>
      <c r="G39" s="21"/>
    </row>
    <row r="40" spans="1:8" x14ac:dyDescent="0.25">
      <c r="A40" s="10">
        <v>41275</v>
      </c>
      <c r="B40" s="21">
        <v>200280768</v>
      </c>
      <c r="C40" s="21">
        <v>146146144</v>
      </c>
      <c r="D40" s="21">
        <v>543114240</v>
      </c>
      <c r="E40" s="21">
        <v>16718012416</v>
      </c>
      <c r="F40" s="21">
        <v>39517752</v>
      </c>
      <c r="G40" s="21"/>
    </row>
    <row r="41" spans="1:8" x14ac:dyDescent="0.25">
      <c r="A41" s="10">
        <v>41306</v>
      </c>
      <c r="B41" s="21">
        <v>188579824</v>
      </c>
      <c r="C41" s="21">
        <v>140544144</v>
      </c>
      <c r="D41" s="21">
        <v>475777344</v>
      </c>
      <c r="E41" s="21">
        <v>14677705728</v>
      </c>
      <c r="F41" s="21">
        <v>38900468</v>
      </c>
      <c r="G41" s="21"/>
    </row>
    <row r="42" spans="1:8" x14ac:dyDescent="0.25">
      <c r="A42" s="10">
        <v>41334</v>
      </c>
      <c r="B42" s="21">
        <v>184908016</v>
      </c>
      <c r="C42" s="21">
        <v>136447584</v>
      </c>
      <c r="D42" s="21">
        <v>485839744</v>
      </c>
      <c r="E42" s="21">
        <v>13837069312</v>
      </c>
      <c r="F42" s="21">
        <v>34973080</v>
      </c>
      <c r="G42" s="21"/>
    </row>
    <row r="43" spans="1:8" x14ac:dyDescent="0.25">
      <c r="A43" s="10">
        <v>41365</v>
      </c>
      <c r="B43" s="21">
        <v>191476128</v>
      </c>
      <c r="C43" s="21">
        <v>138832112</v>
      </c>
      <c r="D43" s="21">
        <v>536019584</v>
      </c>
      <c r="E43" s="21">
        <v>12958793728</v>
      </c>
      <c r="F43" s="21">
        <v>38361680</v>
      </c>
      <c r="G43" s="21"/>
    </row>
    <row r="44" spans="1:8" x14ac:dyDescent="0.25">
      <c r="A44" s="10">
        <v>41395</v>
      </c>
      <c r="B44" s="21">
        <v>186668560</v>
      </c>
      <c r="C44" s="21">
        <v>136477904</v>
      </c>
      <c r="D44" s="21">
        <v>507532928</v>
      </c>
      <c r="E44" s="21">
        <v>13379749888</v>
      </c>
      <c r="F44" s="21">
        <v>36820980</v>
      </c>
      <c r="G44" s="21"/>
      <c r="H44" s="1"/>
    </row>
    <row r="45" spans="1:8" x14ac:dyDescent="0.25">
      <c r="A45" s="6"/>
      <c r="B45" s="6"/>
      <c r="C45" s="6"/>
      <c r="D45" s="6"/>
      <c r="E45" s="6"/>
      <c r="F45" s="6"/>
    </row>
    <row r="46" spans="1:8" x14ac:dyDescent="0.25">
      <c r="A46" s="6" t="s">
        <v>322</v>
      </c>
      <c r="B46" s="6"/>
      <c r="C46" s="6"/>
      <c r="D46" s="6"/>
      <c r="E46" s="6"/>
      <c r="F46" s="6"/>
    </row>
    <row r="47" spans="1:8" x14ac:dyDescent="0.25">
      <c r="A47" s="6" t="s">
        <v>323</v>
      </c>
      <c r="B47" s="6"/>
      <c r="C47" s="6"/>
      <c r="D47" s="6"/>
      <c r="E47" s="6"/>
      <c r="F47" s="6"/>
    </row>
    <row r="48" spans="1:8" x14ac:dyDescent="0.25">
      <c r="A48" s="6" t="s">
        <v>324</v>
      </c>
      <c r="B48" s="6"/>
      <c r="C48" s="6"/>
      <c r="D48" s="6"/>
      <c r="E48" s="6"/>
      <c r="F48" s="6"/>
    </row>
    <row r="49" spans="1:7" x14ac:dyDescent="0.25">
      <c r="A49" s="6" t="s">
        <v>325</v>
      </c>
      <c r="B49" s="6"/>
      <c r="C49" s="6"/>
      <c r="D49" s="6"/>
      <c r="E49" s="6"/>
      <c r="F49" s="6"/>
    </row>
    <row r="50" spans="1:7" x14ac:dyDescent="0.25">
      <c r="A50" s="6"/>
      <c r="B50" s="6"/>
      <c r="C50" s="6"/>
      <c r="D50" s="6"/>
      <c r="E50" s="6"/>
      <c r="F50" s="6"/>
    </row>
    <row r="51" spans="1:7" x14ac:dyDescent="0.25">
      <c r="A51" s="6" t="s">
        <v>362</v>
      </c>
      <c r="B51" s="50"/>
      <c r="C51" s="50"/>
      <c r="D51" s="50"/>
      <c r="E51" s="50"/>
      <c r="F51" s="50"/>
      <c r="G51" s="50"/>
    </row>
    <row r="52" spans="1:7" x14ac:dyDescent="0.25">
      <c r="A52" s="49"/>
    </row>
    <row r="53" spans="1:7" x14ac:dyDescent="0.25">
      <c r="A53" s="13"/>
      <c r="B53" s="6"/>
      <c r="C53" s="6"/>
      <c r="D53" s="6"/>
      <c r="E53" s="6"/>
      <c r="F53" s="6"/>
    </row>
    <row r="54" spans="1:7" x14ac:dyDescent="0.25">
      <c r="A54" s="6"/>
    </row>
    <row r="55" spans="1:7" x14ac:dyDescent="0.25">
      <c r="A55" s="6"/>
    </row>
    <row r="56" spans="1:7" x14ac:dyDescent="0.25">
      <c r="A56" s="6"/>
    </row>
    <row r="57" spans="1:7" x14ac:dyDescent="0.25">
      <c r="A57" s="6"/>
    </row>
    <row r="58" spans="1:7" x14ac:dyDescent="0.25">
      <c r="A58" s="6"/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showGridLines="0" workbookViewId="0">
      <selection activeCell="A19" sqref="A19"/>
    </sheetView>
  </sheetViews>
  <sheetFormatPr defaultRowHeight="15" x14ac:dyDescent="0.25"/>
  <cols>
    <col min="2" max="2" width="10.85546875" bestFit="1" customWidth="1"/>
  </cols>
  <sheetData>
    <row r="1" spans="1:6" ht="15.75" x14ac:dyDescent="0.25">
      <c r="A1" s="53" t="s">
        <v>330</v>
      </c>
      <c r="B1" s="53"/>
      <c r="C1" s="53"/>
      <c r="D1" s="53"/>
      <c r="E1" s="53"/>
      <c r="F1" s="53"/>
    </row>
    <row r="2" spans="1:6" ht="15.75" x14ac:dyDescent="0.25">
      <c r="A2" s="54" t="s">
        <v>328</v>
      </c>
      <c r="B2" s="54"/>
      <c r="C2" s="54"/>
      <c r="D2" s="54"/>
      <c r="E2" s="54"/>
      <c r="F2" s="54"/>
    </row>
    <row r="3" spans="1:6" ht="15.75" x14ac:dyDescent="0.25">
      <c r="A3" s="53" t="s">
        <v>331</v>
      </c>
      <c r="B3" s="53"/>
      <c r="C3" s="53"/>
      <c r="D3" s="53"/>
      <c r="E3" s="53"/>
      <c r="F3" s="53"/>
    </row>
    <row r="6" spans="1:6" x14ac:dyDescent="0.25">
      <c r="A6" s="9" t="s">
        <v>261</v>
      </c>
      <c r="B6" s="9" t="s">
        <v>1</v>
      </c>
    </row>
    <row r="7" spans="1:6" x14ac:dyDescent="0.25">
      <c r="A7" s="10">
        <v>41091</v>
      </c>
      <c r="B7" s="40">
        <v>145777103</v>
      </c>
    </row>
    <row r="8" spans="1:6" x14ac:dyDescent="0.25">
      <c r="A8" s="10">
        <v>41122</v>
      </c>
      <c r="B8" s="40">
        <v>139508214</v>
      </c>
    </row>
    <row r="9" spans="1:6" x14ac:dyDescent="0.25">
      <c r="A9" s="10">
        <v>41153</v>
      </c>
      <c r="B9" s="40">
        <v>141196660</v>
      </c>
    </row>
    <row r="10" spans="1:6" x14ac:dyDescent="0.25">
      <c r="A10" s="10">
        <v>41183</v>
      </c>
      <c r="B10" s="40">
        <v>137726205</v>
      </c>
    </row>
    <row r="11" spans="1:6" x14ac:dyDescent="0.25">
      <c r="A11" s="10">
        <v>41214</v>
      </c>
      <c r="B11" s="40">
        <v>139210657</v>
      </c>
    </row>
    <row r="12" spans="1:6" x14ac:dyDescent="0.25">
      <c r="A12" s="10">
        <v>41244</v>
      </c>
      <c r="B12" s="40">
        <v>148516293</v>
      </c>
    </row>
    <row r="13" spans="1:6" x14ac:dyDescent="0.25">
      <c r="A13" s="10">
        <v>41275</v>
      </c>
      <c r="B13" s="40">
        <v>147933108</v>
      </c>
    </row>
    <row r="14" spans="1:6" x14ac:dyDescent="0.25">
      <c r="A14" s="10">
        <v>41306</v>
      </c>
      <c r="B14" s="40">
        <v>140478327</v>
      </c>
    </row>
    <row r="15" spans="1:6" x14ac:dyDescent="0.25">
      <c r="A15" s="10">
        <v>41334</v>
      </c>
      <c r="B15" s="40">
        <v>136060033</v>
      </c>
    </row>
    <row r="16" spans="1:6" x14ac:dyDescent="0.25">
      <c r="A16" s="10">
        <v>41365</v>
      </c>
      <c r="B16" s="40">
        <v>135590141</v>
      </c>
    </row>
    <row r="17" spans="1:2" x14ac:dyDescent="0.25">
      <c r="A17" s="10">
        <v>41395</v>
      </c>
      <c r="B17" s="40">
        <v>136019729</v>
      </c>
    </row>
    <row r="19" spans="1:2" x14ac:dyDescent="0.25">
      <c r="A19" s="6" t="s">
        <v>363</v>
      </c>
    </row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showGridLines="0" workbookViewId="0">
      <selection activeCell="C4" sqref="C4"/>
    </sheetView>
  </sheetViews>
  <sheetFormatPr defaultRowHeight="15" x14ac:dyDescent="0.25"/>
  <cols>
    <col min="1" max="4" width="12" customWidth="1"/>
    <col min="5" max="5" width="12.7109375" bestFit="1" customWidth="1"/>
    <col min="6" max="6" width="12" customWidth="1"/>
  </cols>
  <sheetData>
    <row r="1" spans="1:6" ht="15.75" x14ac:dyDescent="0.25">
      <c r="A1" s="53" t="s">
        <v>332</v>
      </c>
      <c r="B1" s="53"/>
      <c r="C1" s="53"/>
      <c r="D1" s="53"/>
      <c r="E1" s="53"/>
      <c r="F1" s="53"/>
    </row>
    <row r="2" spans="1:6" ht="15.75" x14ac:dyDescent="0.25">
      <c r="A2" s="54" t="s">
        <v>328</v>
      </c>
      <c r="B2" s="54"/>
      <c r="C2" s="54"/>
      <c r="D2" s="54"/>
      <c r="E2" s="54"/>
      <c r="F2" s="54"/>
    </row>
    <row r="3" spans="1:6" ht="15.75" x14ac:dyDescent="0.25">
      <c r="A3" s="53" t="s">
        <v>333</v>
      </c>
      <c r="B3" s="53"/>
      <c r="C3" s="53"/>
      <c r="D3" s="53"/>
      <c r="E3" s="53"/>
      <c r="F3" s="53"/>
    </row>
    <row r="6" spans="1:6" x14ac:dyDescent="0.25">
      <c r="A6" s="9" t="s">
        <v>261</v>
      </c>
      <c r="B6" s="9" t="s">
        <v>0</v>
      </c>
      <c r="C6" s="9" t="s">
        <v>1</v>
      </c>
      <c r="D6" s="9" t="s">
        <v>2</v>
      </c>
      <c r="E6" s="9" t="s">
        <v>3</v>
      </c>
      <c r="F6" s="9" t="s">
        <v>4</v>
      </c>
    </row>
    <row r="7" spans="1:6" x14ac:dyDescent="0.25">
      <c r="A7" s="10">
        <v>40269</v>
      </c>
      <c r="B7" s="40">
        <v>11747588</v>
      </c>
      <c r="C7" s="40">
        <v>8600926</v>
      </c>
      <c r="D7" s="40">
        <v>34796176</v>
      </c>
      <c r="E7" s="40">
        <v>532647872</v>
      </c>
      <c r="F7" s="11"/>
    </row>
    <row r="8" spans="1:6" x14ac:dyDescent="0.25">
      <c r="A8" s="10">
        <v>40299</v>
      </c>
      <c r="B8" s="40">
        <v>12914020</v>
      </c>
      <c r="C8" s="40">
        <v>9512435</v>
      </c>
      <c r="D8" s="40">
        <v>37296948</v>
      </c>
      <c r="E8" s="40">
        <v>540280000</v>
      </c>
      <c r="F8" s="11"/>
    </row>
    <row r="9" spans="1:6" x14ac:dyDescent="0.25">
      <c r="A9" s="10">
        <v>40330</v>
      </c>
      <c r="B9" s="40">
        <v>14354238</v>
      </c>
      <c r="C9" s="40">
        <v>10510566</v>
      </c>
      <c r="D9" s="40">
        <v>42186288</v>
      </c>
      <c r="E9" s="40">
        <v>654634432</v>
      </c>
      <c r="F9" s="11"/>
    </row>
    <row r="10" spans="1:6" x14ac:dyDescent="0.25">
      <c r="A10" s="10">
        <v>40360</v>
      </c>
      <c r="B10" s="40">
        <v>15894178</v>
      </c>
      <c r="C10" s="40">
        <v>11502011</v>
      </c>
      <c r="D10" s="40">
        <v>48489672</v>
      </c>
      <c r="E10" s="40">
        <v>796054976</v>
      </c>
      <c r="F10" s="11"/>
    </row>
    <row r="11" spans="1:6" x14ac:dyDescent="0.25">
      <c r="A11" s="10">
        <v>40391</v>
      </c>
      <c r="B11" s="40">
        <v>17272078</v>
      </c>
      <c r="C11" s="40">
        <v>12490288</v>
      </c>
      <c r="D11" s="40">
        <v>52623392</v>
      </c>
      <c r="E11" s="40">
        <v>890989632</v>
      </c>
      <c r="F11" s="11"/>
    </row>
    <row r="12" spans="1:6" x14ac:dyDescent="0.25">
      <c r="A12" s="10">
        <v>40422</v>
      </c>
      <c r="B12" s="40">
        <v>17885260</v>
      </c>
      <c r="C12" s="40">
        <v>12697970</v>
      </c>
      <c r="D12" s="40">
        <v>58042416</v>
      </c>
      <c r="E12" s="40">
        <v>949975680</v>
      </c>
      <c r="F12" s="11"/>
    </row>
    <row r="13" spans="1:6" x14ac:dyDescent="0.25">
      <c r="A13" s="10">
        <v>40452</v>
      </c>
      <c r="B13" s="40">
        <v>19543620</v>
      </c>
      <c r="C13" s="40">
        <v>13682499</v>
      </c>
      <c r="D13" s="40">
        <v>66247812</v>
      </c>
      <c r="E13" s="40">
        <v>1152758272</v>
      </c>
      <c r="F13" s="11"/>
    </row>
    <row r="14" spans="1:6" x14ac:dyDescent="0.25">
      <c r="A14" s="10">
        <v>40483</v>
      </c>
      <c r="B14" s="40">
        <v>21255462</v>
      </c>
      <c r="C14" s="40">
        <v>14876519</v>
      </c>
      <c r="D14" s="40">
        <v>71802024</v>
      </c>
      <c r="E14" s="40">
        <v>1447996160</v>
      </c>
      <c r="F14" s="11"/>
    </row>
    <row r="15" spans="1:6" x14ac:dyDescent="0.25">
      <c r="A15" s="10">
        <v>40513</v>
      </c>
      <c r="B15" s="40">
        <v>22123400</v>
      </c>
      <c r="C15" s="40">
        <v>15356831</v>
      </c>
      <c r="D15" s="40">
        <v>76648040</v>
      </c>
      <c r="E15" s="40">
        <v>1690287104</v>
      </c>
      <c r="F15" s="11"/>
    </row>
    <row r="16" spans="1:6" x14ac:dyDescent="0.25">
      <c r="A16" s="10">
        <v>40544</v>
      </c>
      <c r="B16" s="40">
        <v>25477372</v>
      </c>
      <c r="C16" s="40">
        <v>17550350</v>
      </c>
      <c r="D16" s="40">
        <v>89743976</v>
      </c>
      <c r="E16" s="40">
        <v>2118378496</v>
      </c>
      <c r="F16" s="11"/>
    </row>
    <row r="17" spans="1:6" x14ac:dyDescent="0.25">
      <c r="A17" s="10">
        <v>40575</v>
      </c>
      <c r="B17" s="40">
        <v>28364152</v>
      </c>
      <c r="C17" s="40">
        <v>19523976</v>
      </c>
      <c r="D17" s="40">
        <v>99431752</v>
      </c>
      <c r="E17" s="40">
        <v>2301165568</v>
      </c>
      <c r="F17" s="11"/>
    </row>
    <row r="18" spans="1:6" x14ac:dyDescent="0.25">
      <c r="A18" s="10">
        <v>40603</v>
      </c>
      <c r="B18" s="40">
        <v>29950706</v>
      </c>
      <c r="C18" s="40">
        <v>20740012</v>
      </c>
      <c r="D18" s="40">
        <v>102498712</v>
      </c>
      <c r="E18" s="40">
        <v>2364452352</v>
      </c>
      <c r="F18" s="11"/>
    </row>
    <row r="19" spans="1:6" x14ac:dyDescent="0.25">
      <c r="A19" s="10">
        <v>40634</v>
      </c>
      <c r="B19" s="40">
        <v>34169012</v>
      </c>
      <c r="C19" s="40">
        <v>23773100</v>
      </c>
      <c r="D19" s="40">
        <v>113756472</v>
      </c>
      <c r="E19" s="40">
        <v>2810123008</v>
      </c>
      <c r="F19" s="11"/>
    </row>
    <row r="20" spans="1:6" x14ac:dyDescent="0.25">
      <c r="A20" s="10">
        <v>40664</v>
      </c>
      <c r="B20" s="40">
        <v>36050592</v>
      </c>
      <c r="C20" s="40">
        <v>25171076</v>
      </c>
      <c r="D20" s="40">
        <v>117920304</v>
      </c>
      <c r="E20" s="40">
        <v>2968192000</v>
      </c>
      <c r="F20" s="11"/>
    </row>
    <row r="21" spans="1:6" x14ac:dyDescent="0.25">
      <c r="A21" s="10">
        <v>40695</v>
      </c>
      <c r="B21" s="40">
        <v>40038036</v>
      </c>
      <c r="C21" s="40">
        <v>27704266</v>
      </c>
      <c r="D21" s="40">
        <v>133635544</v>
      </c>
      <c r="E21" s="40">
        <v>3952461312</v>
      </c>
      <c r="F21" s="11"/>
    </row>
    <row r="22" spans="1:6" x14ac:dyDescent="0.25">
      <c r="A22" s="10">
        <v>40725</v>
      </c>
      <c r="B22" s="40">
        <v>40949852</v>
      </c>
      <c r="C22" s="40">
        <v>28396444</v>
      </c>
      <c r="D22" s="40">
        <v>135301744</v>
      </c>
      <c r="E22" s="40">
        <v>5467986944</v>
      </c>
      <c r="F22" s="11"/>
    </row>
    <row r="23" spans="1:6" x14ac:dyDescent="0.25">
      <c r="A23" s="10">
        <v>40756</v>
      </c>
      <c r="B23" s="40">
        <v>44451040</v>
      </c>
      <c r="C23" s="40">
        <v>30696310</v>
      </c>
      <c r="D23" s="40">
        <v>147535040</v>
      </c>
      <c r="E23" s="40">
        <v>5917330432</v>
      </c>
      <c r="F23" s="11"/>
    </row>
    <row r="24" spans="1:6" x14ac:dyDescent="0.25">
      <c r="A24" s="10">
        <v>40787</v>
      </c>
      <c r="B24" s="40">
        <v>42893172</v>
      </c>
      <c r="C24" s="40">
        <v>29613140</v>
      </c>
      <c r="D24" s="40">
        <v>143125744</v>
      </c>
      <c r="E24" s="40">
        <v>5623397888</v>
      </c>
      <c r="F24" s="11"/>
    </row>
    <row r="25" spans="1:6" x14ac:dyDescent="0.25">
      <c r="A25" s="10">
        <v>40817</v>
      </c>
      <c r="B25" s="40">
        <v>46817692</v>
      </c>
      <c r="C25" s="40">
        <v>32875280</v>
      </c>
      <c r="D25" s="40">
        <v>145261392</v>
      </c>
      <c r="E25" s="40">
        <v>5818850816</v>
      </c>
      <c r="F25" s="40"/>
    </row>
    <row r="26" spans="1:6" x14ac:dyDescent="0.25">
      <c r="A26" s="10">
        <v>40848</v>
      </c>
      <c r="B26" s="40">
        <v>49344704</v>
      </c>
      <c r="C26" s="40">
        <v>34233752</v>
      </c>
      <c r="D26" s="40">
        <v>158779904</v>
      </c>
      <c r="E26" s="40">
        <v>6554800640</v>
      </c>
      <c r="F26" s="40">
        <v>4943055</v>
      </c>
    </row>
    <row r="27" spans="1:6" x14ac:dyDescent="0.25">
      <c r="A27" s="10">
        <v>40878</v>
      </c>
      <c r="B27" s="40">
        <v>57633760</v>
      </c>
      <c r="C27" s="40">
        <v>40312588</v>
      </c>
      <c r="D27" s="40">
        <v>175415744</v>
      </c>
      <c r="E27" s="40">
        <v>7086670848</v>
      </c>
      <c r="F27" s="40">
        <v>6839828</v>
      </c>
    </row>
    <row r="28" spans="1:6" x14ac:dyDescent="0.25">
      <c r="A28" s="10">
        <v>40909</v>
      </c>
      <c r="B28" s="40">
        <v>61393312</v>
      </c>
      <c r="C28" s="40">
        <v>43024632</v>
      </c>
      <c r="D28" s="40">
        <v>183317312</v>
      </c>
      <c r="E28" s="40">
        <v>7819784192</v>
      </c>
      <c r="F28" s="40">
        <v>7277295</v>
      </c>
    </row>
    <row r="29" spans="1:6" x14ac:dyDescent="0.25">
      <c r="A29" s="10">
        <v>40940</v>
      </c>
      <c r="B29" s="40">
        <v>67097468</v>
      </c>
      <c r="C29" s="40">
        <v>47092508</v>
      </c>
      <c r="D29" s="40">
        <v>195438784</v>
      </c>
      <c r="E29" s="40">
        <v>7951558656</v>
      </c>
      <c r="F29" s="40">
        <v>7895209</v>
      </c>
    </row>
    <row r="30" spans="1:6" x14ac:dyDescent="0.25">
      <c r="A30" s="10">
        <v>40969</v>
      </c>
      <c r="B30" s="40">
        <v>63050392</v>
      </c>
      <c r="C30" s="40">
        <v>43849896</v>
      </c>
      <c r="D30" s="40">
        <v>192582272</v>
      </c>
      <c r="E30" s="40">
        <v>7478280704</v>
      </c>
      <c r="F30" s="40">
        <v>7844614</v>
      </c>
    </row>
    <row r="31" spans="1:6" x14ac:dyDescent="0.25">
      <c r="A31" s="10">
        <v>41000</v>
      </c>
      <c r="B31" s="40">
        <v>68296408</v>
      </c>
      <c r="C31" s="40">
        <v>47386080</v>
      </c>
      <c r="D31" s="40">
        <v>206870112</v>
      </c>
      <c r="E31" s="40">
        <v>8044654080</v>
      </c>
      <c r="F31" s="40">
        <v>9040642</v>
      </c>
    </row>
    <row r="32" spans="1:6" x14ac:dyDescent="0.25">
      <c r="A32" s="10">
        <v>41030</v>
      </c>
      <c r="B32" s="40">
        <v>64585808</v>
      </c>
      <c r="C32" s="40">
        <v>44912904</v>
      </c>
      <c r="D32" s="40">
        <v>196377040</v>
      </c>
      <c r="E32" s="40">
        <v>7095313920</v>
      </c>
      <c r="F32" s="40">
        <v>8086736</v>
      </c>
    </row>
    <row r="33" spans="1:6" x14ac:dyDescent="0.25">
      <c r="A33" s="10">
        <v>41061</v>
      </c>
      <c r="B33" s="40">
        <v>56125740</v>
      </c>
      <c r="C33" s="40">
        <v>38781812</v>
      </c>
      <c r="D33" s="40">
        <v>179469056</v>
      </c>
      <c r="E33" s="40">
        <v>7408085504</v>
      </c>
      <c r="F33" s="40">
        <v>7251678</v>
      </c>
    </row>
    <row r="34" spans="1:6" x14ac:dyDescent="0.25">
      <c r="A34" s="10">
        <v>41091</v>
      </c>
      <c r="B34" s="40">
        <v>58482312</v>
      </c>
      <c r="C34" s="40">
        <v>40276592</v>
      </c>
      <c r="D34" s="40">
        <v>187893504</v>
      </c>
      <c r="E34" s="40">
        <v>7788696576</v>
      </c>
      <c r="F34" s="40">
        <v>9483424</v>
      </c>
    </row>
    <row r="35" spans="1:6" x14ac:dyDescent="0.25">
      <c r="A35" s="10">
        <v>41122</v>
      </c>
      <c r="B35" s="40">
        <v>64687680</v>
      </c>
      <c r="C35" s="40">
        <v>44583532</v>
      </c>
      <c r="D35" s="40">
        <v>203155888</v>
      </c>
      <c r="E35" s="40">
        <v>7209520128</v>
      </c>
      <c r="F35" s="40">
        <v>11566846</v>
      </c>
    </row>
    <row r="36" spans="1:6" x14ac:dyDescent="0.25">
      <c r="A36" s="10">
        <v>41153</v>
      </c>
      <c r="B36" s="40">
        <v>64473264</v>
      </c>
      <c r="C36" s="40">
        <v>44356548</v>
      </c>
      <c r="D36" s="40">
        <v>203986736</v>
      </c>
      <c r="E36" s="40">
        <v>6655901184</v>
      </c>
      <c r="F36" s="40">
        <v>14002496</v>
      </c>
    </row>
    <row r="37" spans="1:6" x14ac:dyDescent="0.25">
      <c r="A37" s="10">
        <v>41183</v>
      </c>
      <c r="B37" s="40">
        <v>70097672</v>
      </c>
      <c r="C37" s="40">
        <v>48589760</v>
      </c>
      <c r="D37" s="40">
        <v>211806912</v>
      </c>
      <c r="E37" s="40">
        <v>6908087808</v>
      </c>
      <c r="F37" s="40">
        <v>15271290</v>
      </c>
    </row>
    <row r="38" spans="1:6" x14ac:dyDescent="0.25">
      <c r="A38" s="10">
        <v>41214</v>
      </c>
      <c r="B38" s="40">
        <v>76352304</v>
      </c>
      <c r="C38" s="40">
        <v>53148696</v>
      </c>
      <c r="D38" s="40">
        <v>222232528</v>
      </c>
      <c r="E38" s="40">
        <v>7668860416</v>
      </c>
      <c r="F38" s="40">
        <v>16365916</v>
      </c>
    </row>
    <row r="39" spans="1:6" x14ac:dyDescent="0.25">
      <c r="A39" s="10">
        <v>41244</v>
      </c>
      <c r="B39" s="40">
        <v>73579872</v>
      </c>
      <c r="C39" s="40">
        <v>51739476</v>
      </c>
      <c r="D39" s="40">
        <v>207906144</v>
      </c>
      <c r="E39" s="40">
        <v>7529568256</v>
      </c>
      <c r="F39" s="40">
        <v>18129978</v>
      </c>
    </row>
    <row r="40" spans="1:6" x14ac:dyDescent="0.25">
      <c r="A40" s="10">
        <v>41275</v>
      </c>
      <c r="B40" s="40">
        <v>75785400</v>
      </c>
      <c r="C40" s="40">
        <v>52908104</v>
      </c>
      <c r="D40" s="40">
        <v>218539888</v>
      </c>
      <c r="E40" s="40">
        <v>7615451648</v>
      </c>
      <c r="F40" s="40">
        <v>20719080</v>
      </c>
    </row>
    <row r="41" spans="1:6" x14ac:dyDescent="0.25">
      <c r="A41" s="10">
        <v>41306</v>
      </c>
      <c r="B41" s="40">
        <v>71321712</v>
      </c>
      <c r="C41" s="40">
        <v>51339176</v>
      </c>
      <c r="D41" s="40">
        <v>185091632</v>
      </c>
      <c r="E41" s="40">
        <v>6657366016</v>
      </c>
      <c r="F41" s="40">
        <v>19871920</v>
      </c>
    </row>
    <row r="42" spans="1:6" x14ac:dyDescent="0.25">
      <c r="A42" s="10">
        <v>41334</v>
      </c>
      <c r="B42" s="40">
        <v>65020200</v>
      </c>
      <c r="C42" s="40">
        <v>45887920</v>
      </c>
      <c r="D42" s="40">
        <v>186736064</v>
      </c>
      <c r="E42" s="40">
        <v>6036355072</v>
      </c>
      <c r="F42" s="40">
        <v>17604548</v>
      </c>
    </row>
    <row r="43" spans="1:6" x14ac:dyDescent="0.25">
      <c r="A43" s="10">
        <v>41365</v>
      </c>
      <c r="B43" s="40">
        <v>67315776</v>
      </c>
      <c r="C43" s="40">
        <v>46370232</v>
      </c>
      <c r="D43" s="40">
        <v>209991264</v>
      </c>
      <c r="E43" s="40">
        <v>5391501824</v>
      </c>
      <c r="F43" s="40">
        <v>18301324</v>
      </c>
    </row>
    <row r="44" spans="1:6" x14ac:dyDescent="0.25">
      <c r="A44" s="10">
        <v>41395</v>
      </c>
      <c r="B44" s="40">
        <v>64252544</v>
      </c>
      <c r="C44" s="40">
        <v>44818252</v>
      </c>
      <c r="D44" s="40">
        <v>193385728</v>
      </c>
      <c r="E44" s="40">
        <v>5611339776</v>
      </c>
      <c r="F44" s="40">
        <v>17250052</v>
      </c>
    </row>
    <row r="46" spans="1:6" x14ac:dyDescent="0.25">
      <c r="A46" s="6" t="s">
        <v>326</v>
      </c>
    </row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showGridLines="0" topLeftCell="A18" workbookViewId="0">
      <selection activeCell="I8" sqref="I8"/>
    </sheetView>
  </sheetViews>
  <sheetFormatPr defaultRowHeight="15" x14ac:dyDescent="0.25"/>
  <cols>
    <col min="1" max="1" width="8.42578125" bestFit="1" customWidth="1"/>
    <col min="2" max="2" width="12" bestFit="1" customWidth="1"/>
    <col min="3" max="3" width="14.42578125" bestFit="1" customWidth="1"/>
    <col min="4" max="4" width="15" bestFit="1" customWidth="1"/>
    <col min="5" max="5" width="6.28515625" bestFit="1" customWidth="1"/>
    <col min="6" max="6" width="5.7109375" bestFit="1" customWidth="1"/>
    <col min="7" max="7" width="11.5703125" bestFit="1" customWidth="1"/>
    <col min="8" max="8" width="7" bestFit="1" customWidth="1"/>
  </cols>
  <sheetData>
    <row r="1" spans="1:12" ht="15.75" x14ac:dyDescent="0.25">
      <c r="A1" s="53" t="s">
        <v>337</v>
      </c>
      <c r="B1" s="53"/>
      <c r="C1" s="53"/>
      <c r="D1" s="53"/>
      <c r="E1" s="53"/>
      <c r="F1" s="53"/>
      <c r="G1" s="53"/>
      <c r="H1" s="53"/>
    </row>
    <row r="2" spans="1:12" ht="15.75" x14ac:dyDescent="0.25">
      <c r="A2" s="54" t="s">
        <v>328</v>
      </c>
      <c r="B2" s="54"/>
      <c r="C2" s="54"/>
      <c r="D2" s="54"/>
      <c r="E2" s="54"/>
      <c r="F2" s="54"/>
      <c r="G2" s="54"/>
      <c r="H2" s="54"/>
    </row>
    <row r="3" spans="1:12" ht="15.75" x14ac:dyDescent="0.25">
      <c r="A3" s="53" t="s">
        <v>338</v>
      </c>
      <c r="B3" s="53"/>
      <c r="C3" s="53"/>
      <c r="D3" s="53"/>
      <c r="E3" s="53"/>
      <c r="F3" s="53"/>
      <c r="G3" s="53"/>
      <c r="H3" s="53"/>
    </row>
    <row r="4" spans="1:12" x14ac:dyDescent="0.25">
      <c r="A4" s="49"/>
    </row>
    <row r="6" spans="1:12" x14ac:dyDescent="0.25">
      <c r="A6" s="13" t="s">
        <v>282</v>
      </c>
      <c r="B6" s="6"/>
      <c r="C6" s="6"/>
      <c r="D6" s="6"/>
      <c r="E6" s="6"/>
      <c r="F6" s="6"/>
      <c r="G6" s="6"/>
    </row>
    <row r="7" spans="1:12" x14ac:dyDescent="0.25">
      <c r="A7" s="7"/>
      <c r="B7" s="7"/>
      <c r="C7" s="7" t="s">
        <v>335</v>
      </c>
      <c r="D7" s="7"/>
      <c r="E7" s="7"/>
      <c r="F7" s="7"/>
      <c r="G7" s="7"/>
      <c r="H7" s="7"/>
    </row>
    <row r="8" spans="1:12" x14ac:dyDescent="0.25">
      <c r="A8" s="8" t="s">
        <v>292</v>
      </c>
      <c r="B8" s="8" t="s">
        <v>293</v>
      </c>
      <c r="C8" s="8" t="s">
        <v>336</v>
      </c>
      <c r="D8" s="8" t="s">
        <v>294</v>
      </c>
      <c r="E8" s="8" t="s">
        <v>295</v>
      </c>
      <c r="F8" s="8" t="s">
        <v>296</v>
      </c>
      <c r="G8" s="8" t="s">
        <v>297</v>
      </c>
      <c r="H8" s="8" t="s">
        <v>298</v>
      </c>
    </row>
    <row r="9" spans="1:12" x14ac:dyDescent="0.25">
      <c r="A9" s="11" t="s">
        <v>299</v>
      </c>
      <c r="B9" s="5"/>
      <c r="C9" s="5"/>
      <c r="D9" s="5"/>
      <c r="E9" s="11">
        <v>550</v>
      </c>
      <c r="F9" s="5"/>
      <c r="G9" s="5"/>
      <c r="H9" s="11"/>
    </row>
    <row r="10" spans="1:12" x14ac:dyDescent="0.25">
      <c r="A10" s="11" t="s">
        <v>283</v>
      </c>
      <c r="B10" s="18">
        <v>655</v>
      </c>
      <c r="C10" s="18">
        <v>76</v>
      </c>
      <c r="D10" s="18">
        <f>B10+C10</f>
        <v>731</v>
      </c>
      <c r="E10" s="11">
        <v>608</v>
      </c>
      <c r="F10" s="11">
        <v>327</v>
      </c>
      <c r="G10" s="14">
        <f>F10/E10</f>
        <v>0.53782894736842102</v>
      </c>
      <c r="H10" s="17">
        <f t="shared" ref="H10:H17" si="0">D10/AVERAGE(E9:E10)</f>
        <v>1.2625215889464594</v>
      </c>
    </row>
    <row r="11" spans="1:12" x14ac:dyDescent="0.25">
      <c r="A11" s="11" t="s">
        <v>284</v>
      </c>
      <c r="B11" s="18">
        <v>637</v>
      </c>
      <c r="C11" s="18">
        <v>94</v>
      </c>
      <c r="D11" s="18">
        <f t="shared" ref="D11:D18" si="1">B11+C11</f>
        <v>731</v>
      </c>
      <c r="E11" s="11">
        <v>680</v>
      </c>
      <c r="F11" s="11">
        <v>372</v>
      </c>
      <c r="G11" s="14">
        <f t="shared" ref="G11:G18" si="2">F11/E11</f>
        <v>0.54705882352941182</v>
      </c>
      <c r="H11" s="17">
        <f t="shared" si="0"/>
        <v>1.1350931677018634</v>
      </c>
    </row>
    <row r="12" spans="1:12" x14ac:dyDescent="0.25">
      <c r="A12" s="11" t="s">
        <v>285</v>
      </c>
      <c r="B12" s="18">
        <v>776</v>
      </c>
      <c r="C12" s="18">
        <v>119</v>
      </c>
      <c r="D12" s="18">
        <f t="shared" si="1"/>
        <v>895</v>
      </c>
      <c r="E12" s="11">
        <v>739</v>
      </c>
      <c r="F12" s="11">
        <v>417</v>
      </c>
      <c r="G12" s="14">
        <f t="shared" si="2"/>
        <v>0.56427604871447901</v>
      </c>
      <c r="H12" s="17">
        <f t="shared" si="0"/>
        <v>1.2614517265680056</v>
      </c>
    </row>
    <row r="13" spans="1:12" x14ac:dyDescent="0.25">
      <c r="A13" s="11" t="s">
        <v>286</v>
      </c>
      <c r="B13" s="18">
        <v>798</v>
      </c>
      <c r="C13" s="18">
        <v>156</v>
      </c>
      <c r="D13" s="18">
        <f t="shared" si="1"/>
        <v>954</v>
      </c>
      <c r="E13" s="11">
        <v>800</v>
      </c>
      <c r="F13" s="11">
        <v>457</v>
      </c>
      <c r="G13" s="14">
        <f t="shared" si="2"/>
        <v>0.57125000000000004</v>
      </c>
      <c r="H13" s="17">
        <f t="shared" si="0"/>
        <v>1.239766081871345</v>
      </c>
    </row>
    <row r="14" spans="1:12" x14ac:dyDescent="0.25">
      <c r="A14" s="11" t="s">
        <v>287</v>
      </c>
      <c r="B14" s="18">
        <v>943</v>
      </c>
      <c r="C14" s="18">
        <v>188</v>
      </c>
      <c r="D14" s="18">
        <f t="shared" si="1"/>
        <v>1131</v>
      </c>
      <c r="E14" s="11">
        <v>845</v>
      </c>
      <c r="F14" s="11">
        <v>483</v>
      </c>
      <c r="G14" s="14">
        <f t="shared" si="2"/>
        <v>0.57159763313609468</v>
      </c>
      <c r="H14" s="17">
        <f t="shared" si="0"/>
        <v>1.3750759878419452</v>
      </c>
    </row>
    <row r="15" spans="1:12" x14ac:dyDescent="0.25">
      <c r="A15" s="11" t="s">
        <v>288</v>
      </c>
      <c r="B15" s="18">
        <v>872</v>
      </c>
      <c r="C15" s="18">
        <v>186</v>
      </c>
      <c r="D15" s="18">
        <f t="shared" si="1"/>
        <v>1058</v>
      </c>
      <c r="E15" s="11">
        <v>901</v>
      </c>
      <c r="F15" s="11">
        <v>526</v>
      </c>
      <c r="G15" s="14">
        <f t="shared" si="2"/>
        <v>0.58379578246392894</v>
      </c>
      <c r="H15" s="17">
        <f t="shared" si="0"/>
        <v>1.2119129438717067</v>
      </c>
      <c r="J15" s="30"/>
      <c r="L15" s="31"/>
    </row>
    <row r="16" spans="1:12" x14ac:dyDescent="0.25">
      <c r="A16" s="11" t="s">
        <v>289</v>
      </c>
      <c r="B16" s="18">
        <v>992</v>
      </c>
      <c r="C16" s="18">
        <v>192</v>
      </c>
      <c r="D16" s="18">
        <f t="shared" si="1"/>
        <v>1184</v>
      </c>
      <c r="E16" s="11">
        <v>955</v>
      </c>
      <c r="F16" s="11">
        <v>552</v>
      </c>
      <c r="G16" s="14">
        <f t="shared" si="2"/>
        <v>0.57801047120418847</v>
      </c>
      <c r="H16" s="17">
        <f t="shared" si="0"/>
        <v>1.2758620689655173</v>
      </c>
      <c r="J16" s="30"/>
      <c r="L16" s="31"/>
    </row>
    <row r="17" spans="1:12" x14ac:dyDescent="0.25">
      <c r="A17" s="11" t="s">
        <v>290</v>
      </c>
      <c r="B17" s="18">
        <v>1086</v>
      </c>
      <c r="C17" s="18">
        <v>176</v>
      </c>
      <c r="D17" s="18">
        <f t="shared" si="1"/>
        <v>1262</v>
      </c>
      <c r="E17" s="11">
        <v>1007</v>
      </c>
      <c r="F17" s="11">
        <v>584</v>
      </c>
      <c r="G17" s="14">
        <f t="shared" si="2"/>
        <v>0.57994041708043698</v>
      </c>
      <c r="H17" s="17">
        <f t="shared" si="0"/>
        <v>1.2864424057084607</v>
      </c>
      <c r="J17" s="30"/>
      <c r="L17" s="31"/>
    </row>
    <row r="18" spans="1:12" x14ac:dyDescent="0.25">
      <c r="A18" s="12" t="s">
        <v>291</v>
      </c>
      <c r="B18" s="20">
        <v>1329</v>
      </c>
      <c r="C18" s="20">
        <v>256</v>
      </c>
      <c r="D18" s="20">
        <f t="shared" si="1"/>
        <v>1585</v>
      </c>
      <c r="E18" s="12">
        <v>1056</v>
      </c>
      <c r="F18" s="12">
        <v>618</v>
      </c>
      <c r="G18" s="15">
        <f t="shared" si="2"/>
        <v>0.58522727272727271</v>
      </c>
      <c r="H18" s="19">
        <f>D18/AVERAGE(E17:E18)</f>
        <v>1.5365971885603491</v>
      </c>
      <c r="J18" s="30"/>
      <c r="L18" s="31"/>
    </row>
    <row r="19" spans="1:12" x14ac:dyDescent="0.25">
      <c r="A19" s="11"/>
      <c r="B19" s="11"/>
      <c r="C19" s="11"/>
      <c r="D19" s="11"/>
      <c r="E19" s="11"/>
      <c r="F19" s="6"/>
      <c r="G19" s="6"/>
    </row>
    <row r="20" spans="1:12" x14ac:dyDescent="0.25">
      <c r="A20" s="13" t="s">
        <v>334</v>
      </c>
      <c r="B20" s="6"/>
      <c r="C20" s="6"/>
      <c r="D20" s="6"/>
      <c r="E20" s="6"/>
      <c r="F20" s="6"/>
      <c r="G20" s="6"/>
    </row>
    <row r="21" spans="1:12" x14ac:dyDescent="0.25">
      <c r="A21" s="7"/>
      <c r="B21" s="7"/>
      <c r="C21" s="7" t="s">
        <v>335</v>
      </c>
      <c r="D21" s="7"/>
      <c r="E21" s="7"/>
      <c r="F21" s="7"/>
      <c r="G21" s="7"/>
      <c r="H21" s="7"/>
    </row>
    <row r="22" spans="1:12" x14ac:dyDescent="0.25">
      <c r="A22" s="8" t="s">
        <v>292</v>
      </c>
      <c r="B22" s="8" t="s">
        <v>293</v>
      </c>
      <c r="C22" s="8" t="s">
        <v>336</v>
      </c>
      <c r="D22" s="8" t="s">
        <v>294</v>
      </c>
      <c r="E22" s="8" t="s">
        <v>295</v>
      </c>
      <c r="F22" s="8" t="s">
        <v>296</v>
      </c>
      <c r="G22" s="8" t="s">
        <v>297</v>
      </c>
      <c r="H22" s="8" t="s">
        <v>298</v>
      </c>
    </row>
    <row r="23" spans="1:12" x14ac:dyDescent="0.25">
      <c r="A23" s="11" t="s">
        <v>299</v>
      </c>
      <c r="B23" s="5"/>
      <c r="C23" s="5"/>
      <c r="D23" s="5"/>
      <c r="E23" s="11">
        <v>144</v>
      </c>
      <c r="F23" s="5"/>
      <c r="G23" s="5"/>
      <c r="H23" s="11"/>
    </row>
    <row r="24" spans="1:12" x14ac:dyDescent="0.25">
      <c r="A24" s="11" t="s">
        <v>283</v>
      </c>
      <c r="B24" s="18">
        <v>359</v>
      </c>
      <c r="C24" s="18">
        <v>53</v>
      </c>
      <c r="D24" s="18">
        <f>B24+C24</f>
        <v>412</v>
      </c>
      <c r="E24" s="11">
        <v>154</v>
      </c>
      <c r="F24" s="11">
        <v>99</v>
      </c>
      <c r="G24" s="14">
        <f>F24/E24</f>
        <v>0.6428571428571429</v>
      </c>
      <c r="H24" s="17">
        <f t="shared" ref="H24:H31" si="3">D24/AVERAGE(E23:E24)</f>
        <v>2.7651006711409396</v>
      </c>
    </row>
    <row r="25" spans="1:12" x14ac:dyDescent="0.25">
      <c r="A25" s="11" t="s">
        <v>284</v>
      </c>
      <c r="B25" s="18">
        <v>332</v>
      </c>
      <c r="C25" s="18">
        <v>62</v>
      </c>
      <c r="D25" s="18">
        <f t="shared" ref="D25:D32" si="4">B25+C25</f>
        <v>394</v>
      </c>
      <c r="E25" s="11">
        <v>163</v>
      </c>
      <c r="F25" s="11">
        <v>105</v>
      </c>
      <c r="G25" s="14">
        <f t="shared" ref="G25:G32" si="5">F25/E25</f>
        <v>0.64417177914110424</v>
      </c>
      <c r="H25" s="17">
        <f t="shared" si="3"/>
        <v>2.4858044164037856</v>
      </c>
    </row>
    <row r="26" spans="1:12" x14ac:dyDescent="0.25">
      <c r="A26" s="11" t="s">
        <v>285</v>
      </c>
      <c r="B26" s="18">
        <v>394</v>
      </c>
      <c r="C26" s="18">
        <v>77</v>
      </c>
      <c r="D26" s="18">
        <f t="shared" si="4"/>
        <v>471</v>
      </c>
      <c r="E26" s="11">
        <v>169</v>
      </c>
      <c r="F26" s="11">
        <v>117</v>
      </c>
      <c r="G26" s="14">
        <f t="shared" si="5"/>
        <v>0.69230769230769229</v>
      </c>
      <c r="H26" s="17">
        <f t="shared" si="3"/>
        <v>2.8373493975903616</v>
      </c>
    </row>
    <row r="27" spans="1:12" x14ac:dyDescent="0.25">
      <c r="A27" s="11" t="s">
        <v>286</v>
      </c>
      <c r="B27" s="18">
        <v>395</v>
      </c>
      <c r="C27" s="18">
        <v>87</v>
      </c>
      <c r="D27" s="18">
        <f t="shared" si="4"/>
        <v>482</v>
      </c>
      <c r="E27" s="11">
        <v>176</v>
      </c>
      <c r="F27" s="11">
        <v>124</v>
      </c>
      <c r="G27" s="14">
        <f t="shared" si="5"/>
        <v>0.70454545454545459</v>
      </c>
      <c r="H27" s="17">
        <f t="shared" si="3"/>
        <v>2.7942028985507248</v>
      </c>
    </row>
    <row r="28" spans="1:12" x14ac:dyDescent="0.25">
      <c r="A28" s="11" t="s">
        <v>287</v>
      </c>
      <c r="B28" s="18">
        <v>462</v>
      </c>
      <c r="C28" s="18">
        <v>105</v>
      </c>
      <c r="D28" s="18">
        <f t="shared" si="4"/>
        <v>567</v>
      </c>
      <c r="E28" s="11">
        <v>179</v>
      </c>
      <c r="F28" s="11">
        <v>126</v>
      </c>
      <c r="G28" s="14">
        <f t="shared" si="5"/>
        <v>0.7039106145251397</v>
      </c>
      <c r="H28" s="17">
        <f t="shared" si="3"/>
        <v>3.1943661971830988</v>
      </c>
    </row>
    <row r="29" spans="1:12" x14ac:dyDescent="0.25">
      <c r="A29" s="11" t="s">
        <v>288</v>
      </c>
      <c r="B29" s="18">
        <v>419</v>
      </c>
      <c r="C29" s="18">
        <v>106</v>
      </c>
      <c r="D29" s="18">
        <f t="shared" si="4"/>
        <v>525</v>
      </c>
      <c r="E29" s="11">
        <v>183</v>
      </c>
      <c r="F29" s="11">
        <v>129</v>
      </c>
      <c r="G29" s="14">
        <f t="shared" si="5"/>
        <v>0.70491803278688525</v>
      </c>
      <c r="H29" s="17">
        <f t="shared" si="3"/>
        <v>2.9005524861878453</v>
      </c>
      <c r="I29" s="31"/>
    </row>
    <row r="30" spans="1:12" x14ac:dyDescent="0.25">
      <c r="A30" s="11" t="s">
        <v>289</v>
      </c>
      <c r="B30" s="18">
        <v>479</v>
      </c>
      <c r="C30" s="18">
        <v>111</v>
      </c>
      <c r="D30" s="18">
        <f t="shared" si="4"/>
        <v>590</v>
      </c>
      <c r="E30" s="11">
        <v>186</v>
      </c>
      <c r="F30" s="11">
        <v>130</v>
      </c>
      <c r="G30" s="14">
        <f t="shared" si="5"/>
        <v>0.69892473118279574</v>
      </c>
      <c r="H30" s="17">
        <f t="shared" si="3"/>
        <v>3.1978319783197833</v>
      </c>
      <c r="I30" s="31"/>
    </row>
    <row r="31" spans="1:12" x14ac:dyDescent="0.25">
      <c r="A31" s="11" t="s">
        <v>290</v>
      </c>
      <c r="B31" s="18">
        <v>538</v>
      </c>
      <c r="C31" s="18">
        <v>99</v>
      </c>
      <c r="D31" s="18">
        <f t="shared" si="4"/>
        <v>637</v>
      </c>
      <c r="E31" s="11">
        <v>189</v>
      </c>
      <c r="F31" s="11">
        <v>132</v>
      </c>
      <c r="G31" s="14">
        <f t="shared" si="5"/>
        <v>0.69841269841269837</v>
      </c>
      <c r="H31" s="17">
        <f t="shared" si="3"/>
        <v>3.3973333333333335</v>
      </c>
      <c r="I31" s="31"/>
    </row>
    <row r="32" spans="1:12" x14ac:dyDescent="0.25">
      <c r="A32" s="12" t="s">
        <v>291</v>
      </c>
      <c r="B32" s="20">
        <v>631</v>
      </c>
      <c r="C32" s="20">
        <v>149</v>
      </c>
      <c r="D32" s="20">
        <f t="shared" si="4"/>
        <v>780</v>
      </c>
      <c r="E32" s="12">
        <v>193</v>
      </c>
      <c r="F32" s="12">
        <v>135</v>
      </c>
      <c r="G32" s="15">
        <f t="shared" si="5"/>
        <v>0.69948186528497414</v>
      </c>
      <c r="H32" s="19">
        <f>D32/AVERAGE(E31:E32)</f>
        <v>4.0837696335078535</v>
      </c>
      <c r="I32" s="31"/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" t="s">
        <v>300</v>
      </c>
      <c r="B34" s="6"/>
      <c r="C34" s="6"/>
      <c r="D34" s="6"/>
      <c r="E34" s="6"/>
      <c r="F34" s="6"/>
      <c r="G34" s="6"/>
    </row>
    <row r="36" spans="1:7" x14ac:dyDescent="0.25">
      <c r="A36" s="6" t="s">
        <v>339</v>
      </c>
    </row>
    <row r="37" spans="1:7" x14ac:dyDescent="0.25">
      <c r="A37" s="6"/>
    </row>
    <row r="38" spans="1:7" ht="15.75" customHeight="1" x14ac:dyDescent="0.25">
      <c r="A38" s="16"/>
    </row>
  </sheetData>
  <mergeCells count="3">
    <mergeCell ref="A1:H1"/>
    <mergeCell ref="A2:H2"/>
    <mergeCell ref="A3:H3"/>
  </mergeCells>
  <pageMargins left="0.7" right="0.7" top="0.75" bottom="0.75" header="0.3" footer="0.3"/>
  <ignoredErrors>
    <ignoredError sqref="H10:H11 H12:H18 H24:H3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2"/>
  <sheetViews>
    <sheetView showGridLines="0" topLeftCell="A4" workbookViewId="0">
      <selection activeCell="C19" sqref="C19"/>
    </sheetView>
  </sheetViews>
  <sheetFormatPr defaultRowHeight="15" x14ac:dyDescent="0.25"/>
  <cols>
    <col min="1" max="1" width="27.7109375" style="6" bestFit="1" customWidth="1"/>
    <col min="2" max="2" width="17.5703125" style="6" bestFit="1" customWidth="1"/>
    <col min="3" max="11" width="8" style="6" bestFit="1" customWidth="1"/>
    <col min="12" max="12" width="8" style="6" customWidth="1"/>
    <col min="13" max="13" width="12.28515625" style="6" bestFit="1" customWidth="1"/>
    <col min="14" max="14" width="7.5703125" style="6" bestFit="1" customWidth="1"/>
    <col min="15" max="15" width="16.5703125" style="6" bestFit="1" customWidth="1"/>
    <col min="16" max="16384" width="9.140625" style="6"/>
  </cols>
  <sheetData>
    <row r="1" spans="1:15" ht="15.75" x14ac:dyDescent="0.25">
      <c r="A1" s="53" t="s">
        <v>340</v>
      </c>
      <c r="B1" s="53"/>
      <c r="C1" s="53"/>
      <c r="D1" s="53"/>
      <c r="E1" s="53"/>
      <c r="F1" s="53"/>
    </row>
    <row r="2" spans="1:15" ht="15.75" x14ac:dyDescent="0.25">
      <c r="A2" s="54" t="s">
        <v>328</v>
      </c>
      <c r="B2" s="54"/>
      <c r="C2" s="54"/>
      <c r="D2" s="54"/>
      <c r="E2" s="54"/>
      <c r="F2" s="54"/>
    </row>
    <row r="3" spans="1:15" ht="15.75" x14ac:dyDescent="0.25">
      <c r="A3" s="53" t="s">
        <v>341</v>
      </c>
      <c r="B3" s="53"/>
      <c r="C3" s="53"/>
      <c r="D3" s="53"/>
      <c r="E3" s="53"/>
      <c r="F3" s="53"/>
    </row>
    <row r="6" spans="1:15" x14ac:dyDescent="0.25">
      <c r="A6" s="39" t="s">
        <v>301</v>
      </c>
      <c r="B6" s="36"/>
      <c r="C6" s="36"/>
      <c r="D6" s="39" t="s">
        <v>303</v>
      </c>
      <c r="E6" s="36"/>
      <c r="F6" s="36"/>
      <c r="G6" s="36"/>
      <c r="H6" s="36"/>
      <c r="I6" s="36"/>
      <c r="J6" s="36"/>
      <c r="K6" s="36"/>
      <c r="L6" s="36"/>
      <c r="M6" s="39" t="s">
        <v>316</v>
      </c>
    </row>
    <row r="7" spans="1:15" x14ac:dyDescent="0.25">
      <c r="A7" s="6" t="s">
        <v>319</v>
      </c>
      <c r="B7" s="41">
        <f>('Exhibit 1'!C44/'Exhibit 1'!C32)^(1/12)-1</f>
        <v>1.5184757357995959E-2</v>
      </c>
      <c r="D7" s="6" t="s">
        <v>346</v>
      </c>
      <c r="M7" s="11"/>
      <c r="N7" s="12" t="s">
        <v>317</v>
      </c>
      <c r="O7" s="12" t="s">
        <v>318</v>
      </c>
    </row>
    <row r="8" spans="1:15" x14ac:dyDescent="0.25">
      <c r="A8" s="6" t="s">
        <v>344</v>
      </c>
      <c r="B8" s="41">
        <f>(33%-18%)/9</f>
        <v>1.666666666666667E-2</v>
      </c>
      <c r="D8" s="6" t="s">
        <v>347</v>
      </c>
      <c r="M8" s="11">
        <v>1</v>
      </c>
      <c r="N8" s="10">
        <v>41426</v>
      </c>
      <c r="O8" s="43">
        <f>'Exhibit 1'!C44*(1+B7)/1000000</f>
        <v>138.55028785696786</v>
      </c>
    </row>
    <row r="9" spans="1:15" x14ac:dyDescent="0.25">
      <c r="A9" s="6" t="s">
        <v>306</v>
      </c>
      <c r="B9" s="26">
        <v>2</v>
      </c>
      <c r="D9" s="6" t="s">
        <v>309</v>
      </c>
      <c r="M9" s="11">
        <v>2</v>
      </c>
      <c r="N9" s="10">
        <v>41456</v>
      </c>
      <c r="O9" s="43">
        <f>O8*(1+$B$7)</f>
        <v>140.65414035995641</v>
      </c>
    </row>
    <row r="10" spans="1:15" x14ac:dyDescent="0.25">
      <c r="A10" s="6" t="s">
        <v>342</v>
      </c>
      <c r="B10" s="27">
        <v>0.3</v>
      </c>
      <c r="D10" s="6" t="s">
        <v>348</v>
      </c>
      <c r="M10" s="11">
        <v>3</v>
      </c>
      <c r="N10" s="10">
        <v>41487</v>
      </c>
      <c r="O10" s="43">
        <f t="shared" ref="O10:O73" si="0">O9*(1+$B$7)</f>
        <v>142.78993935271987</v>
      </c>
    </row>
    <row r="11" spans="1:15" x14ac:dyDescent="0.25">
      <c r="A11" s="6" t="s">
        <v>343</v>
      </c>
      <c r="B11" s="27">
        <v>0.03</v>
      </c>
      <c r="D11" s="6" t="s">
        <v>349</v>
      </c>
      <c r="M11" s="11">
        <v>4</v>
      </c>
      <c r="N11" s="10">
        <v>41518</v>
      </c>
      <c r="O11" s="43">
        <f t="shared" si="0"/>
        <v>144.95816993495387</v>
      </c>
    </row>
    <row r="12" spans="1:15" x14ac:dyDescent="0.25">
      <c r="A12" s="6" t="s">
        <v>315</v>
      </c>
      <c r="B12" s="24">
        <f>1612000/5089000</f>
        <v>0.31676164275889174</v>
      </c>
      <c r="D12" s="6" t="s">
        <v>351</v>
      </c>
      <c r="M12" s="11">
        <v>5</v>
      </c>
      <c r="N12" s="10">
        <v>41548</v>
      </c>
      <c r="O12" s="43">
        <f t="shared" si="0"/>
        <v>147.1593245724753</v>
      </c>
    </row>
    <row r="13" spans="1:15" ht="15" customHeight="1" x14ac:dyDescent="0.25">
      <c r="A13" s="6" t="s">
        <v>311</v>
      </c>
      <c r="B13" s="26">
        <f>6.75/1.5</f>
        <v>4.5</v>
      </c>
      <c r="D13" s="6" t="s">
        <v>350</v>
      </c>
      <c r="M13" s="11">
        <v>6</v>
      </c>
      <c r="N13" s="10">
        <v>41579</v>
      </c>
      <c r="O13" s="43">
        <f t="shared" si="0"/>
        <v>149.39390320907492</v>
      </c>
    </row>
    <row r="14" spans="1:15" ht="15.75" customHeight="1" x14ac:dyDescent="0.25">
      <c r="A14" s="6" t="s">
        <v>307</v>
      </c>
      <c r="B14" s="23">
        <v>0.1</v>
      </c>
      <c r="D14" s="6" t="s">
        <v>352</v>
      </c>
      <c r="M14" s="11">
        <v>7</v>
      </c>
      <c r="N14" s="10">
        <v>41609</v>
      </c>
      <c r="O14" s="43">
        <f t="shared" si="0"/>
        <v>151.66241338006867</v>
      </c>
    </row>
    <row r="15" spans="1:15" ht="15.75" customHeight="1" x14ac:dyDescent="0.25">
      <c r="A15" s="36" t="s">
        <v>308</v>
      </c>
      <c r="B15" s="37">
        <v>0.03</v>
      </c>
      <c r="C15" s="36"/>
      <c r="D15" s="36" t="s">
        <v>345</v>
      </c>
      <c r="E15" s="36"/>
      <c r="F15" s="36"/>
      <c r="G15" s="36"/>
      <c r="H15" s="36"/>
      <c r="I15" s="36"/>
      <c r="J15" s="36"/>
      <c r="K15" s="36"/>
      <c r="L15" s="36"/>
      <c r="M15" s="11">
        <v>8</v>
      </c>
      <c r="N15" s="10">
        <v>41640</v>
      </c>
      <c r="O15" s="43">
        <f t="shared" si="0"/>
        <v>153.96537032757308</v>
      </c>
    </row>
    <row r="16" spans="1:15" ht="15.75" customHeight="1" x14ac:dyDescent="0.25">
      <c r="M16" s="11">
        <v>9</v>
      </c>
      <c r="N16" s="10">
        <v>41671</v>
      </c>
      <c r="O16" s="43">
        <f t="shared" si="0"/>
        <v>156.30329711753126</v>
      </c>
    </row>
    <row r="17" spans="1:15" x14ac:dyDescent="0.25">
      <c r="A17" s="22" t="s">
        <v>302</v>
      </c>
      <c r="M17" s="11">
        <v>10</v>
      </c>
      <c r="N17" s="10">
        <v>41699</v>
      </c>
      <c r="O17" s="43">
        <f t="shared" si="0"/>
        <v>158.67672475851572</v>
      </c>
    </row>
    <row r="18" spans="1:15" x14ac:dyDescent="0.25">
      <c r="B18" s="34">
        <v>2013</v>
      </c>
      <c r="C18" s="34">
        <v>2014</v>
      </c>
      <c r="D18" s="34">
        <v>2015</v>
      </c>
      <c r="E18" s="34">
        <v>2016</v>
      </c>
      <c r="F18" s="34">
        <v>2017</v>
      </c>
      <c r="G18" s="34">
        <v>2018</v>
      </c>
      <c r="H18" s="34">
        <v>2019</v>
      </c>
      <c r="I18" s="34">
        <v>2020</v>
      </c>
      <c r="J18" s="34">
        <v>2021</v>
      </c>
      <c r="K18" s="34">
        <v>2022</v>
      </c>
      <c r="L18" s="42"/>
      <c r="M18" s="11">
        <v>11</v>
      </c>
      <c r="N18" s="10">
        <v>41730</v>
      </c>
      <c r="O18" s="43">
        <f t="shared" si="0"/>
        <v>161.08619232233528</v>
      </c>
    </row>
    <row r="19" spans="1:15" x14ac:dyDescent="0.25">
      <c r="A19" s="6" t="s">
        <v>312</v>
      </c>
      <c r="B19" s="21">
        <f>AVERAGE(O8:O14)</f>
        <v>145.02402552374525</v>
      </c>
      <c r="C19" s="21">
        <f>AVERAGE(O15:O26)</f>
        <v>167.49760327113054</v>
      </c>
      <c r="D19" s="21">
        <f>AVERAGE(O27:O38)</f>
        <v>200.70105590994908</v>
      </c>
      <c r="E19" s="21">
        <f>AVERAGE(O39:O50)</f>
        <v>240.48650880195146</v>
      </c>
      <c r="F19" s="21">
        <f>AVERAGE(O51:O62)</f>
        <v>288.15872768352568</v>
      </c>
      <c r="G19" s="21">
        <f>AVERAGE(O63:O74)</f>
        <v>345.28112514024951</v>
      </c>
      <c r="H19" s="21">
        <f>AVERAGE(O75:O86)</f>
        <v>413.72703279371302</v>
      </c>
      <c r="I19" s="21">
        <f>AVERAGE(O87:O98)</f>
        <v>495.74113729721722</v>
      </c>
      <c r="J19" s="21">
        <f>AVERAGE(O99:O110)</f>
        <v>594.01309493662109</v>
      </c>
      <c r="K19" s="21">
        <f>AVERAGE(O111:O122)</f>
        <v>711.76573903051803</v>
      </c>
      <c r="L19" s="21"/>
      <c r="M19" s="11">
        <v>12</v>
      </c>
      <c r="N19" s="10">
        <v>41760</v>
      </c>
      <c r="O19" s="43">
        <f t="shared" si="0"/>
        <v>163.53224706647342</v>
      </c>
    </row>
    <row r="20" spans="1:15" x14ac:dyDescent="0.25">
      <c r="A20" s="6" t="s">
        <v>353</v>
      </c>
      <c r="B20" s="23">
        <v>0.33</v>
      </c>
      <c r="C20" s="23">
        <f>B20-$B$8</f>
        <v>0.31333333333333335</v>
      </c>
      <c r="D20" s="23">
        <f t="shared" ref="D20:K20" si="1">C20-$B$8</f>
        <v>0.29666666666666669</v>
      </c>
      <c r="E20" s="23">
        <f t="shared" si="1"/>
        <v>0.28000000000000003</v>
      </c>
      <c r="F20" s="23">
        <f t="shared" si="1"/>
        <v>0.26333333333333336</v>
      </c>
      <c r="G20" s="23">
        <f t="shared" si="1"/>
        <v>0.2466666666666667</v>
      </c>
      <c r="H20" s="23">
        <f t="shared" si="1"/>
        <v>0.23000000000000004</v>
      </c>
      <c r="I20" s="23">
        <f t="shared" si="1"/>
        <v>0.21333333333333337</v>
      </c>
      <c r="J20" s="23">
        <f t="shared" si="1"/>
        <v>0.19666666666666671</v>
      </c>
      <c r="K20" s="23">
        <f t="shared" si="1"/>
        <v>0.18000000000000005</v>
      </c>
      <c r="L20" s="23"/>
      <c r="M20" s="11">
        <v>13</v>
      </c>
      <c r="N20" s="10">
        <v>41791</v>
      </c>
      <c r="O20" s="43">
        <f t="shared" si="0"/>
        <v>166.01544455838567</v>
      </c>
    </row>
    <row r="21" spans="1:15" x14ac:dyDescent="0.25">
      <c r="A21" s="6" t="s">
        <v>354</v>
      </c>
      <c r="B21" s="25">
        <f t="shared" ref="B21:K21" si="2">B19*B20</f>
        <v>47.857928422835933</v>
      </c>
      <c r="C21" s="25">
        <f t="shared" si="2"/>
        <v>52.482582358287573</v>
      </c>
      <c r="D21" s="25">
        <f t="shared" si="2"/>
        <v>59.541313253284898</v>
      </c>
      <c r="E21" s="25">
        <f t="shared" si="2"/>
        <v>67.33622246454641</v>
      </c>
      <c r="F21" s="25">
        <f t="shared" si="2"/>
        <v>75.881798289995103</v>
      </c>
      <c r="G21" s="25">
        <f t="shared" si="2"/>
        <v>85.169344201261552</v>
      </c>
      <c r="H21" s="25">
        <f t="shared" si="2"/>
        <v>95.157217542554008</v>
      </c>
      <c r="I21" s="25">
        <f t="shared" si="2"/>
        <v>105.75810929007302</v>
      </c>
      <c r="J21" s="25">
        <f t="shared" si="2"/>
        <v>116.82257533753551</v>
      </c>
      <c r="K21" s="25">
        <f t="shared" si="2"/>
        <v>128.11783302549327</v>
      </c>
      <c r="L21" s="25"/>
      <c r="M21" s="11">
        <v>14</v>
      </c>
      <c r="N21" s="10">
        <v>41821</v>
      </c>
      <c r="O21" s="43">
        <f t="shared" si="0"/>
        <v>168.5363488016846</v>
      </c>
    </row>
    <row r="22" spans="1:15" x14ac:dyDescent="0.25">
      <c r="A22" s="6" t="s">
        <v>355</v>
      </c>
      <c r="B22" s="25">
        <f t="shared" ref="B22:K22" si="3">B19-B21</f>
        <v>97.166097100909326</v>
      </c>
      <c r="C22" s="25">
        <f t="shared" si="3"/>
        <v>115.01502091284297</v>
      </c>
      <c r="D22" s="25">
        <f t="shared" si="3"/>
        <v>141.15974265666418</v>
      </c>
      <c r="E22" s="25">
        <f t="shared" si="3"/>
        <v>173.15028633740505</v>
      </c>
      <c r="F22" s="25">
        <f t="shared" si="3"/>
        <v>212.27692939353057</v>
      </c>
      <c r="G22" s="25">
        <f t="shared" si="3"/>
        <v>260.11178093898798</v>
      </c>
      <c r="H22" s="25">
        <f t="shared" si="3"/>
        <v>318.56981525115901</v>
      </c>
      <c r="I22" s="25">
        <f t="shared" si="3"/>
        <v>389.98302800714418</v>
      </c>
      <c r="J22" s="25">
        <f t="shared" si="3"/>
        <v>477.19051959908558</v>
      </c>
      <c r="K22" s="25">
        <f t="shared" si="3"/>
        <v>583.64790600502477</v>
      </c>
      <c r="L22" s="25"/>
      <c r="M22" s="11">
        <v>15</v>
      </c>
      <c r="N22" s="10">
        <v>41852</v>
      </c>
      <c r="O22" s="43">
        <f t="shared" si="0"/>
        <v>171.09553236424074</v>
      </c>
    </row>
    <row r="23" spans="1:15" x14ac:dyDescent="0.25">
      <c r="A23" s="6" t="s">
        <v>356</v>
      </c>
      <c r="B23" s="25">
        <f t="shared" ref="B23:K23" si="4">B21/$B$9</f>
        <v>23.928964211417966</v>
      </c>
      <c r="C23" s="25">
        <f t="shared" si="4"/>
        <v>26.241291179143786</v>
      </c>
      <c r="D23" s="25">
        <f t="shared" si="4"/>
        <v>29.770656626642449</v>
      </c>
      <c r="E23" s="25">
        <f t="shared" si="4"/>
        <v>33.668111232273205</v>
      </c>
      <c r="F23" s="25">
        <f t="shared" si="4"/>
        <v>37.940899144997552</v>
      </c>
      <c r="G23" s="25">
        <f t="shared" si="4"/>
        <v>42.584672100630776</v>
      </c>
      <c r="H23" s="25">
        <f t="shared" si="4"/>
        <v>47.578608771277004</v>
      </c>
      <c r="I23" s="25">
        <f t="shared" si="4"/>
        <v>52.879054645036511</v>
      </c>
      <c r="J23" s="25">
        <f t="shared" si="4"/>
        <v>58.411287668767756</v>
      </c>
      <c r="K23" s="25">
        <f t="shared" si="4"/>
        <v>64.058916512746634</v>
      </c>
      <c r="L23" s="25"/>
      <c r="M23" s="11">
        <v>16</v>
      </c>
      <c r="N23" s="10">
        <v>41883</v>
      </c>
      <c r="O23" s="43">
        <f t="shared" si="0"/>
        <v>173.69357650822889</v>
      </c>
    </row>
    <row r="24" spans="1:15" x14ac:dyDescent="0.25">
      <c r="A24" s="6" t="s">
        <v>357</v>
      </c>
      <c r="B24" s="25">
        <f t="shared" ref="B24:K24" si="5">B22/$B$9</f>
        <v>48.583048550454663</v>
      </c>
      <c r="C24" s="25">
        <f t="shared" si="5"/>
        <v>57.507510456421485</v>
      </c>
      <c r="D24" s="25">
        <f t="shared" si="5"/>
        <v>70.579871328332089</v>
      </c>
      <c r="E24" s="25">
        <f t="shared" si="5"/>
        <v>86.575143168702525</v>
      </c>
      <c r="F24" s="25">
        <f t="shared" si="5"/>
        <v>106.13846469676528</v>
      </c>
      <c r="G24" s="25">
        <f t="shared" si="5"/>
        <v>130.05589046949399</v>
      </c>
      <c r="H24" s="25">
        <f t="shared" si="5"/>
        <v>159.28490762557951</v>
      </c>
      <c r="I24" s="25">
        <f t="shared" si="5"/>
        <v>194.99151400357209</v>
      </c>
      <c r="J24" s="25">
        <f t="shared" si="5"/>
        <v>238.59525979954279</v>
      </c>
      <c r="K24" s="25">
        <f t="shared" si="5"/>
        <v>291.82395300251238</v>
      </c>
      <c r="L24" s="25"/>
      <c r="M24" s="11">
        <v>17</v>
      </c>
      <c r="N24" s="10">
        <v>41913</v>
      </c>
      <c r="O24" s="43">
        <f t="shared" si="0"/>
        <v>176.33107132214886</v>
      </c>
    </row>
    <row r="25" spans="1:15" x14ac:dyDescent="0.25">
      <c r="A25" s="6" t="s">
        <v>358</v>
      </c>
      <c r="B25" s="27">
        <v>13.579487431348817</v>
      </c>
      <c r="C25" s="29">
        <f>B25+$B$10</f>
        <v>13.879487431348817</v>
      </c>
      <c r="D25" s="29">
        <f t="shared" ref="D25:K25" si="6">C25+$B$10</f>
        <v>14.179487431348818</v>
      </c>
      <c r="E25" s="29">
        <f t="shared" si="6"/>
        <v>14.479487431348819</v>
      </c>
      <c r="F25" s="29">
        <f t="shared" si="6"/>
        <v>14.779487431348819</v>
      </c>
      <c r="G25" s="29">
        <f t="shared" si="6"/>
        <v>15.07948743134882</v>
      </c>
      <c r="H25" s="29">
        <f t="shared" si="6"/>
        <v>15.379487431348821</v>
      </c>
      <c r="I25" s="29">
        <f t="shared" si="6"/>
        <v>15.679487431348822</v>
      </c>
      <c r="J25" s="29">
        <f t="shared" si="6"/>
        <v>15.979487431348822</v>
      </c>
      <c r="K25" s="29">
        <f t="shared" si="6"/>
        <v>16.279487431348823</v>
      </c>
      <c r="L25" s="29"/>
      <c r="M25" s="11">
        <v>18</v>
      </c>
      <c r="N25" s="10">
        <v>41944</v>
      </c>
      <c r="O25" s="43">
        <f t="shared" si="0"/>
        <v>179.00861585485117</v>
      </c>
    </row>
    <row r="26" spans="1:15" x14ac:dyDescent="0.25">
      <c r="A26" s="6" t="s">
        <v>359</v>
      </c>
      <c r="B26" s="28">
        <v>3.2116228261038078</v>
      </c>
      <c r="C26" s="29">
        <f>B26+$B$11</f>
        <v>3.2416228261038076</v>
      </c>
      <c r="D26" s="29">
        <f t="shared" ref="D26:K26" si="7">C26+$B$11</f>
        <v>3.2716228261038074</v>
      </c>
      <c r="E26" s="29">
        <f t="shared" si="7"/>
        <v>3.3016228261038072</v>
      </c>
      <c r="F26" s="29">
        <f t="shared" si="7"/>
        <v>3.331622826103807</v>
      </c>
      <c r="G26" s="29">
        <f t="shared" si="7"/>
        <v>3.3616228261038068</v>
      </c>
      <c r="H26" s="29">
        <f t="shared" si="7"/>
        <v>3.3916228261038066</v>
      </c>
      <c r="I26" s="29">
        <f t="shared" si="7"/>
        <v>3.4216228261038064</v>
      </c>
      <c r="J26" s="29">
        <f t="shared" si="7"/>
        <v>3.4516228261038062</v>
      </c>
      <c r="K26" s="29">
        <f t="shared" si="7"/>
        <v>3.481622826103806</v>
      </c>
      <c r="L26" s="29"/>
      <c r="M26" s="11">
        <v>19</v>
      </c>
      <c r="N26" s="10">
        <v>41974</v>
      </c>
      <c r="O26" s="43">
        <f t="shared" si="0"/>
        <v>181.72681825159779</v>
      </c>
    </row>
    <row r="27" spans="1:15" x14ac:dyDescent="0.25">
      <c r="M27" s="11">
        <v>20</v>
      </c>
      <c r="N27" s="10">
        <v>42005</v>
      </c>
      <c r="O27" s="43">
        <f t="shared" si="0"/>
        <v>184.48629589218893</v>
      </c>
    </row>
    <row r="28" spans="1:15" x14ac:dyDescent="0.25">
      <c r="A28" s="6" t="s">
        <v>313</v>
      </c>
      <c r="B28" s="32">
        <f>(B23*B25+B24*B26)/$B$13*7/12</f>
        <v>62.348416205249428</v>
      </c>
      <c r="C28" s="32">
        <f t="shared" ref="C28:K28" si="8">(C23*C25+C24*C26)/$B$13</f>
        <v>122.36296214916223</v>
      </c>
      <c r="D28" s="32">
        <f t="shared" si="8"/>
        <v>145.1207487914931</v>
      </c>
      <c r="E28" s="32">
        <f t="shared" si="8"/>
        <v>171.85232495198827</v>
      </c>
      <c r="F28" s="32">
        <f t="shared" si="8"/>
        <v>203.19119416864908</v>
      </c>
      <c r="G28" s="32">
        <f t="shared" si="8"/>
        <v>239.85641728468443</v>
      </c>
      <c r="H28" s="32">
        <f t="shared" si="8"/>
        <v>282.65976536792652</v>
      </c>
      <c r="I28" s="32">
        <f t="shared" si="8"/>
        <v>332.51197508880443</v>
      </c>
      <c r="J28" s="32">
        <f t="shared" si="8"/>
        <v>390.42739601694325</v>
      </c>
      <c r="K28" s="32">
        <f t="shared" si="8"/>
        <v>457.52605826943869</v>
      </c>
      <c r="L28" s="32"/>
      <c r="M28" s="11">
        <v>21</v>
      </c>
      <c r="N28" s="10">
        <v>42036</v>
      </c>
      <c r="O28" s="43">
        <f t="shared" si="0"/>
        <v>187.28767553118726</v>
      </c>
    </row>
    <row r="29" spans="1:15" x14ac:dyDescent="0.25">
      <c r="A29" s="6" t="s">
        <v>310</v>
      </c>
      <c r="B29" s="33">
        <f>B28*$B$12</f>
        <v>19.749586740589915</v>
      </c>
      <c r="C29" s="33">
        <f t="shared" ref="C29:K29" si="9">C28*$B$12</f>
        <v>38.759892903212716</v>
      </c>
      <c r="D29" s="33">
        <f t="shared" si="9"/>
        <v>45.96868678559381</v>
      </c>
      <c r="E29" s="33">
        <f t="shared" si="9"/>
        <v>54.436224763726685</v>
      </c>
      <c r="F29" s="33">
        <f t="shared" si="9"/>
        <v>64.363176459002219</v>
      </c>
      <c r="G29" s="33">
        <f t="shared" si="9"/>
        <v>75.977312765358874</v>
      </c>
      <c r="H29" s="33">
        <f t="shared" si="9"/>
        <v>89.535771619787297</v>
      </c>
      <c r="I29" s="33">
        <f t="shared" si="9"/>
        <v>105.32703946613339</v>
      </c>
      <c r="J29" s="33">
        <f t="shared" si="9"/>
        <v>123.67242334040333</v>
      </c>
      <c r="K29" s="33">
        <f t="shared" si="9"/>
        <v>144.92670582242783</v>
      </c>
      <c r="L29" s="33"/>
      <c r="M29" s="11">
        <v>22</v>
      </c>
      <c r="N29" s="10">
        <v>42064</v>
      </c>
      <c r="O29" s="43">
        <f t="shared" si="0"/>
        <v>190.13159344027142</v>
      </c>
    </row>
    <row r="30" spans="1:15" x14ac:dyDescent="0.25">
      <c r="A30" s="6" t="s">
        <v>304</v>
      </c>
      <c r="K30" s="32">
        <f>K29*(1+B15)/(B14-B15)</f>
        <v>2132.4929571014382</v>
      </c>
      <c r="L30" s="32"/>
      <c r="M30" s="11">
        <v>23</v>
      </c>
      <c r="N30" s="10">
        <v>42095</v>
      </c>
      <c r="O30" s="43">
        <f t="shared" si="0"/>
        <v>193.01869555275107</v>
      </c>
    </row>
    <row r="31" spans="1:15" ht="15.75" thickBot="1" x14ac:dyDescent="0.3">
      <c r="A31" s="6" t="s">
        <v>305</v>
      </c>
      <c r="B31" s="35">
        <f>(B29+B30)</f>
        <v>19.749586740589915</v>
      </c>
      <c r="C31" s="35">
        <f t="shared" ref="C31:K31" si="10">C29+C30</f>
        <v>38.759892903212716</v>
      </c>
      <c r="D31" s="35">
        <f t="shared" si="10"/>
        <v>45.96868678559381</v>
      </c>
      <c r="E31" s="35">
        <f t="shared" si="10"/>
        <v>54.436224763726685</v>
      </c>
      <c r="F31" s="35">
        <f t="shared" si="10"/>
        <v>64.363176459002219</v>
      </c>
      <c r="G31" s="35">
        <f t="shared" si="10"/>
        <v>75.977312765358874</v>
      </c>
      <c r="H31" s="35">
        <f t="shared" si="10"/>
        <v>89.535771619787297</v>
      </c>
      <c r="I31" s="35">
        <f t="shared" si="10"/>
        <v>105.32703946613339</v>
      </c>
      <c r="J31" s="35">
        <f t="shared" si="10"/>
        <v>123.67242334040333</v>
      </c>
      <c r="K31" s="35">
        <f t="shared" si="10"/>
        <v>2277.4196629238659</v>
      </c>
      <c r="L31" s="38"/>
      <c r="M31" s="11">
        <v>24</v>
      </c>
      <c r="N31" s="10">
        <v>42125</v>
      </c>
      <c r="O31" s="43">
        <f t="shared" si="0"/>
        <v>195.94963761027648</v>
      </c>
    </row>
    <row r="32" spans="1:15" ht="15.75" thickTop="1" x14ac:dyDescent="0.25">
      <c r="M32" s="11">
        <v>25</v>
      </c>
      <c r="N32" s="10">
        <v>42156</v>
      </c>
      <c r="O32" s="43">
        <f t="shared" si="0"/>
        <v>198.92508531177577</v>
      </c>
    </row>
    <row r="33" spans="1:15" x14ac:dyDescent="0.25">
      <c r="A33" s="36" t="s">
        <v>314</v>
      </c>
      <c r="B33" s="38">
        <f>NPV(B14,B31:K31)</f>
        <v>1230.1313466309173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11">
        <v>26</v>
      </c>
      <c r="N33" s="10">
        <v>42186</v>
      </c>
      <c r="O33" s="43">
        <f t="shared" si="0"/>
        <v>201.94571446465375</v>
      </c>
    </row>
    <row r="34" spans="1:15" x14ac:dyDescent="0.25">
      <c r="M34" s="11">
        <v>27</v>
      </c>
      <c r="N34" s="10">
        <v>42217</v>
      </c>
      <c r="O34" s="43">
        <f t="shared" si="0"/>
        <v>205.01221113828666</v>
      </c>
    </row>
    <row r="35" spans="1:15" x14ac:dyDescent="0.25">
      <c r="A35" s="6" t="s">
        <v>320</v>
      </c>
      <c r="M35" s="11">
        <v>28</v>
      </c>
      <c r="N35" s="10">
        <v>42248</v>
      </c>
      <c r="O35" s="43">
        <f t="shared" si="0"/>
        <v>208.12527181984777</v>
      </c>
    </row>
    <row r="36" spans="1:15" x14ac:dyDescent="0.25">
      <c r="M36" s="11">
        <v>29</v>
      </c>
      <c r="N36" s="10">
        <v>42278</v>
      </c>
      <c r="O36" s="43">
        <f t="shared" si="0"/>
        <v>211.2856035724991</v>
      </c>
    </row>
    <row r="37" spans="1:15" ht="18" x14ac:dyDescent="0.25">
      <c r="A37" s="6" t="s">
        <v>361</v>
      </c>
      <c r="M37" s="11">
        <v>30</v>
      </c>
      <c r="N37" s="10">
        <v>42309</v>
      </c>
      <c r="O37" s="43">
        <f t="shared" si="0"/>
        <v>214.49392419598522</v>
      </c>
    </row>
    <row r="38" spans="1:15" x14ac:dyDescent="0.25">
      <c r="A38" s="6" t="s">
        <v>360</v>
      </c>
      <c r="M38" s="11">
        <v>31</v>
      </c>
      <c r="N38" s="10">
        <v>42339</v>
      </c>
      <c r="O38" s="43">
        <f t="shared" si="0"/>
        <v>217.75096238966563</v>
      </c>
    </row>
    <row r="39" spans="1:15" x14ac:dyDescent="0.25">
      <c r="M39" s="11">
        <v>32</v>
      </c>
      <c r="N39" s="10">
        <v>42370</v>
      </c>
      <c r="O39" s="43">
        <f t="shared" si="0"/>
        <v>221.05745791802281</v>
      </c>
    </row>
    <row r="40" spans="1:15" x14ac:dyDescent="0.25">
      <c r="A40" s="6" t="s">
        <v>364</v>
      </c>
      <c r="M40" s="11">
        <v>33</v>
      </c>
      <c r="N40" s="10">
        <v>42401</v>
      </c>
      <c r="O40" s="43">
        <f t="shared" si="0"/>
        <v>224.41416177868339</v>
      </c>
    </row>
    <row r="41" spans="1:15" x14ac:dyDescent="0.25">
      <c r="M41" s="11">
        <v>34</v>
      </c>
      <c r="N41" s="10">
        <v>42430</v>
      </c>
      <c r="O41" s="43">
        <f t="shared" si="0"/>
        <v>227.82183637299076</v>
      </c>
    </row>
    <row r="42" spans="1:15" x14ac:dyDescent="0.25">
      <c r="M42" s="11">
        <v>35</v>
      </c>
      <c r="N42" s="10">
        <v>42461</v>
      </c>
      <c r="O42" s="43">
        <f t="shared" si="0"/>
        <v>231.28125567916769</v>
      </c>
    </row>
    <row r="43" spans="1:15" x14ac:dyDescent="0.25">
      <c r="M43" s="11">
        <v>36</v>
      </c>
      <c r="N43" s="10">
        <v>42491</v>
      </c>
      <c r="O43" s="43">
        <f t="shared" si="0"/>
        <v>234.79320542810848</v>
      </c>
    </row>
    <row r="44" spans="1:15" x14ac:dyDescent="0.25">
      <c r="M44" s="11">
        <v>37</v>
      </c>
      <c r="N44" s="10">
        <v>42522</v>
      </c>
      <c r="O44" s="43">
        <f t="shared" si="0"/>
        <v>238.35848328184039</v>
      </c>
    </row>
    <row r="45" spans="1:15" x14ac:dyDescent="0.25">
      <c r="M45" s="11">
        <v>38</v>
      </c>
      <c r="N45" s="10">
        <v>42552</v>
      </c>
      <c r="O45" s="43">
        <f t="shared" si="0"/>
        <v>241.97789901469508</v>
      </c>
    </row>
    <row r="46" spans="1:15" x14ac:dyDescent="0.25">
      <c r="M46" s="11">
        <v>39</v>
      </c>
      <c r="N46" s="10">
        <v>42583</v>
      </c>
      <c r="O46" s="43">
        <f t="shared" si="0"/>
        <v>245.65227469723087</v>
      </c>
    </row>
    <row r="47" spans="1:15" x14ac:dyDescent="0.25">
      <c r="M47" s="11">
        <v>40</v>
      </c>
      <c r="N47" s="10">
        <v>42614</v>
      </c>
      <c r="O47" s="43">
        <f t="shared" si="0"/>
        <v>249.38244488294808</v>
      </c>
    </row>
    <row r="48" spans="1:15" x14ac:dyDescent="0.25">
      <c r="M48" s="11">
        <v>41</v>
      </c>
      <c r="N48" s="10">
        <v>42644</v>
      </c>
      <c r="O48" s="43">
        <f t="shared" si="0"/>
        <v>253.16925679783944</v>
      </c>
    </row>
    <row r="49" spans="13:15" x14ac:dyDescent="0.25">
      <c r="M49" s="11">
        <v>42</v>
      </c>
      <c r="N49" s="10">
        <v>42675</v>
      </c>
      <c r="O49" s="43">
        <f t="shared" si="0"/>
        <v>257.01357053281879</v>
      </c>
    </row>
    <row r="50" spans="13:15" x14ac:dyDescent="0.25">
      <c r="M50" s="11">
        <v>43</v>
      </c>
      <c r="N50" s="10">
        <v>42705</v>
      </c>
      <c r="O50" s="43">
        <f t="shared" si="0"/>
        <v>260.91625923907185</v>
      </c>
    </row>
    <row r="51" spans="13:15" x14ac:dyDescent="0.25">
      <c r="M51" s="11">
        <v>44</v>
      </c>
      <c r="N51" s="10">
        <v>42736</v>
      </c>
      <c r="O51" s="43">
        <f t="shared" si="0"/>
        <v>264.87820932637311</v>
      </c>
    </row>
    <row r="52" spans="13:15" x14ac:dyDescent="0.25">
      <c r="M52" s="11">
        <v>45</v>
      </c>
      <c r="N52" s="10">
        <v>42767</v>
      </c>
      <c r="O52" s="43">
        <f t="shared" si="0"/>
        <v>268.90032066441455</v>
      </c>
    </row>
    <row r="53" spans="13:15" x14ac:dyDescent="0.25">
      <c r="M53" s="11">
        <v>46</v>
      </c>
      <c r="N53" s="10">
        <v>42795</v>
      </c>
      <c r="O53" s="43">
        <f t="shared" si="0"/>
        <v>272.983506787191</v>
      </c>
    </row>
    <row r="54" spans="13:15" x14ac:dyDescent="0.25">
      <c r="M54" s="11">
        <v>47</v>
      </c>
      <c r="N54" s="10">
        <v>42826</v>
      </c>
      <c r="O54" s="43">
        <f t="shared" si="0"/>
        <v>277.12869510048932</v>
      </c>
    </row>
    <row r="55" spans="13:15" x14ac:dyDescent="0.25">
      <c r="M55" s="11">
        <v>48</v>
      </c>
      <c r="N55" s="10">
        <v>42856</v>
      </c>
      <c r="O55" s="43">
        <f t="shared" si="0"/>
        <v>281.33682709252832</v>
      </c>
    </row>
    <row r="56" spans="13:15" x14ac:dyDescent="0.25">
      <c r="M56" s="11">
        <v>49</v>
      </c>
      <c r="N56" s="10">
        <v>42887</v>
      </c>
      <c r="O56" s="43">
        <f t="shared" si="0"/>
        <v>285.60885854779684</v>
      </c>
    </row>
    <row r="57" spans="13:15" x14ac:dyDescent="0.25">
      <c r="M57" s="11">
        <v>50</v>
      </c>
      <c r="N57" s="10">
        <v>42917</v>
      </c>
      <c r="O57" s="43">
        <f t="shared" si="0"/>
        <v>289.94575976413932</v>
      </c>
    </row>
    <row r="58" spans="13:15" x14ac:dyDescent="0.25">
      <c r="M58" s="11">
        <v>51</v>
      </c>
      <c r="N58" s="10">
        <v>42948</v>
      </c>
      <c r="O58" s="43">
        <f t="shared" si="0"/>
        <v>294.34851577313759</v>
      </c>
    </row>
    <row r="59" spans="13:15" x14ac:dyDescent="0.25">
      <c r="M59" s="11">
        <v>52</v>
      </c>
      <c r="N59" s="10">
        <v>42979</v>
      </c>
      <c r="O59" s="43">
        <f t="shared" si="0"/>
        <v>298.81812656383892</v>
      </c>
    </row>
    <row r="60" spans="13:15" x14ac:dyDescent="0.25">
      <c r="M60" s="11">
        <v>53</v>
      </c>
      <c r="N60" s="10">
        <v>43009</v>
      </c>
      <c r="O60" s="43">
        <f t="shared" si="0"/>
        <v>303.35560730988175</v>
      </c>
    </row>
    <row r="61" spans="13:15" x14ac:dyDescent="0.25">
      <c r="M61" s="11">
        <v>54</v>
      </c>
      <c r="N61" s="10">
        <v>43040</v>
      </c>
      <c r="O61" s="43">
        <f t="shared" si="0"/>
        <v>307.96198860006979</v>
      </c>
    </row>
    <row r="62" spans="13:15" x14ac:dyDescent="0.25">
      <c r="M62" s="11">
        <v>55</v>
      </c>
      <c r="N62" s="10">
        <v>43070</v>
      </c>
      <c r="O62" s="43">
        <f t="shared" si="0"/>
        <v>312.63831667244779</v>
      </c>
    </row>
    <row r="63" spans="13:15" x14ac:dyDescent="0.25">
      <c r="M63" s="11">
        <v>56</v>
      </c>
      <c r="N63" s="10">
        <v>43101</v>
      </c>
      <c r="O63" s="43">
        <f t="shared" si="0"/>
        <v>317.38565365193119</v>
      </c>
    </row>
    <row r="64" spans="13:15" x14ac:dyDescent="0.25">
      <c r="M64" s="11">
        <v>57</v>
      </c>
      <c r="N64" s="10">
        <v>43132</v>
      </c>
      <c r="O64" s="43">
        <f t="shared" si="0"/>
        <v>322.20507779154474</v>
      </c>
    </row>
    <row r="65" spans="13:15" x14ac:dyDescent="0.25">
      <c r="M65" s="11">
        <v>58</v>
      </c>
      <c r="N65" s="10">
        <v>43160</v>
      </c>
      <c r="O65" s="43">
        <f t="shared" si="0"/>
        <v>327.09768371732355</v>
      </c>
    </row>
    <row r="66" spans="13:15" x14ac:dyDescent="0.25">
      <c r="M66" s="11">
        <v>59</v>
      </c>
      <c r="N66" s="10">
        <v>43191</v>
      </c>
      <c r="O66" s="43">
        <f t="shared" si="0"/>
        <v>332.06458267693364</v>
      </c>
    </row>
    <row r="67" spans="13:15" x14ac:dyDescent="0.25">
      <c r="M67" s="11">
        <v>60</v>
      </c>
      <c r="N67" s="10">
        <v>43221</v>
      </c>
      <c r="O67" s="43">
        <f t="shared" si="0"/>
        <v>337.10690279206705</v>
      </c>
    </row>
    <row r="68" spans="13:15" x14ac:dyDescent="0.25">
      <c r="M68" s="11">
        <v>61</v>
      </c>
      <c r="N68" s="10">
        <v>43252</v>
      </c>
      <c r="O68" s="43">
        <f t="shared" si="0"/>
        <v>342.22578931467012</v>
      </c>
    </row>
    <row r="69" spans="13:15" x14ac:dyDescent="0.25">
      <c r="M69" s="11">
        <v>62</v>
      </c>
      <c r="N69" s="10">
        <v>43282</v>
      </c>
      <c r="O69" s="43">
        <f t="shared" si="0"/>
        <v>347.42240488706204</v>
      </c>
    </row>
    <row r="70" spans="13:15" x14ac:dyDescent="0.25">
      <c r="M70" s="11">
        <v>63</v>
      </c>
      <c r="N70" s="10">
        <v>43313</v>
      </c>
      <c r="O70" s="43">
        <f t="shared" si="0"/>
        <v>352.69792980600351</v>
      </c>
    </row>
    <row r="71" spans="13:15" x14ac:dyDescent="0.25">
      <c r="M71" s="11">
        <v>64</v>
      </c>
      <c r="N71" s="10">
        <v>43344</v>
      </c>
      <c r="O71" s="43">
        <f t="shared" si="0"/>
        <v>358.05356229077518</v>
      </c>
    </row>
    <row r="72" spans="13:15" x14ac:dyDescent="0.25">
      <c r="M72" s="11">
        <v>65</v>
      </c>
      <c r="N72" s="10">
        <v>43374</v>
      </c>
      <c r="O72" s="43">
        <f t="shared" si="0"/>
        <v>363.49051875532666</v>
      </c>
    </row>
    <row r="73" spans="13:15" x14ac:dyDescent="0.25">
      <c r="M73" s="11">
        <v>66</v>
      </c>
      <c r="N73" s="10">
        <v>43405</v>
      </c>
      <c r="O73" s="43">
        <f t="shared" si="0"/>
        <v>369.01003408455836</v>
      </c>
    </row>
    <row r="74" spans="13:15" x14ac:dyDescent="0.25">
      <c r="M74" s="11">
        <v>67</v>
      </c>
      <c r="N74" s="10">
        <v>43435</v>
      </c>
      <c r="O74" s="43">
        <f t="shared" ref="O74:O122" si="11">O73*(1+$B$7)</f>
        <v>374.61336191479819</v>
      </c>
    </row>
    <row r="75" spans="13:15" x14ac:dyDescent="0.25">
      <c r="M75" s="11">
        <v>68</v>
      </c>
      <c r="N75" s="10">
        <v>43466</v>
      </c>
      <c r="O75" s="43">
        <f t="shared" si="11"/>
        <v>380.30177491853755</v>
      </c>
    </row>
    <row r="76" spans="13:15" x14ac:dyDescent="0.25">
      <c r="M76" s="11">
        <v>69</v>
      </c>
      <c r="N76" s="10">
        <v>43497</v>
      </c>
      <c r="O76" s="43">
        <f t="shared" si="11"/>
        <v>386.07656509349073</v>
      </c>
    </row>
    <row r="77" spans="13:15" x14ac:dyDescent="0.25">
      <c r="M77" s="11">
        <v>70</v>
      </c>
      <c r="N77" s="10">
        <v>43525</v>
      </c>
      <c r="O77" s="43">
        <f t="shared" si="11"/>
        <v>391.93904405604394</v>
      </c>
    </row>
    <row r="78" spans="13:15" x14ac:dyDescent="0.25">
      <c r="M78" s="11">
        <v>71</v>
      </c>
      <c r="N78" s="10">
        <v>43556</v>
      </c>
      <c r="O78" s="43">
        <f t="shared" si="11"/>
        <v>397.89054333915988</v>
      </c>
    </row>
    <row r="79" spans="13:15" x14ac:dyDescent="0.25">
      <c r="M79" s="11">
        <v>72</v>
      </c>
      <c r="N79" s="10">
        <v>43586</v>
      </c>
      <c r="O79" s="43">
        <f t="shared" si="11"/>
        <v>403.9324146948062</v>
      </c>
    </row>
    <row r="80" spans="13:15" x14ac:dyDescent="0.25">
      <c r="M80" s="11">
        <v>73</v>
      </c>
      <c r="N80" s="10">
        <v>43617</v>
      </c>
      <c r="O80" s="43">
        <f t="shared" si="11"/>
        <v>410.06603040097622</v>
      </c>
    </row>
    <row r="81" spans="13:15" x14ac:dyDescent="0.25">
      <c r="M81" s="11">
        <v>74</v>
      </c>
      <c r="N81" s="10">
        <v>43647</v>
      </c>
      <c r="O81" s="43">
        <f t="shared" si="11"/>
        <v>416.29278357337165</v>
      </c>
    </row>
    <row r="82" spans="13:15" x14ac:dyDescent="0.25">
      <c r="M82" s="11">
        <v>75</v>
      </c>
      <c r="N82" s="10">
        <v>43678</v>
      </c>
      <c r="O82" s="43">
        <f t="shared" si="11"/>
        <v>422.61408848181804</v>
      </c>
    </row>
    <row r="83" spans="13:15" x14ac:dyDescent="0.25">
      <c r="M83" s="11">
        <v>76</v>
      </c>
      <c r="N83" s="10">
        <v>43709</v>
      </c>
      <c r="O83" s="43">
        <f t="shared" si="11"/>
        <v>429.03138087148511</v>
      </c>
    </row>
    <row r="84" spans="13:15" x14ac:dyDescent="0.25">
      <c r="M84" s="11">
        <v>77</v>
      </c>
      <c r="N84" s="10">
        <v>43739</v>
      </c>
      <c r="O84" s="43">
        <f t="shared" si="11"/>
        <v>435.54611828898459</v>
      </c>
    </row>
    <row r="85" spans="13:15" x14ac:dyDescent="0.25">
      <c r="M85" s="11">
        <v>78</v>
      </c>
      <c r="N85" s="10">
        <v>43770</v>
      </c>
      <c r="O85" s="43">
        <f t="shared" si="11"/>
        <v>442.15978041341981</v>
      </c>
    </row>
    <row r="86" spans="13:15" x14ac:dyDescent="0.25">
      <c r="M86" s="11">
        <v>79</v>
      </c>
      <c r="N86" s="10">
        <v>43800</v>
      </c>
      <c r="O86" s="43">
        <f t="shared" si="11"/>
        <v>448.87386939246238</v>
      </c>
    </row>
    <row r="87" spans="13:15" x14ac:dyDescent="0.25">
      <c r="M87" s="11">
        <v>80</v>
      </c>
      <c r="N87" s="10">
        <v>43831</v>
      </c>
      <c r="O87" s="43">
        <f t="shared" si="11"/>
        <v>455.68991018353171</v>
      </c>
    </row>
    <row r="88" spans="13:15" x14ac:dyDescent="0.25">
      <c r="M88" s="11">
        <v>81</v>
      </c>
      <c r="N88" s="10">
        <v>43862</v>
      </c>
      <c r="O88" s="43">
        <f t="shared" si="11"/>
        <v>462.60945090015559</v>
      </c>
    </row>
    <row r="89" spans="13:15" x14ac:dyDescent="0.25">
      <c r="M89" s="11">
        <v>82</v>
      </c>
      <c r="N89" s="10">
        <v>43891</v>
      </c>
      <c r="O89" s="43">
        <f t="shared" si="11"/>
        <v>469.63406316359021</v>
      </c>
    </row>
    <row r="90" spans="13:15" x14ac:dyDescent="0.25">
      <c r="M90" s="11">
        <v>83</v>
      </c>
      <c r="N90" s="10">
        <v>43922</v>
      </c>
      <c r="O90" s="43">
        <f t="shared" si="11"/>
        <v>476.76534245977911</v>
      </c>
    </row>
    <row r="91" spans="13:15" x14ac:dyDescent="0.25">
      <c r="M91" s="11">
        <v>84</v>
      </c>
      <c r="N91" s="10">
        <v>43952</v>
      </c>
      <c r="O91" s="43">
        <f t="shared" si="11"/>
        <v>484.0049085017327</v>
      </c>
    </row>
    <row r="92" spans="13:15" x14ac:dyDescent="0.25">
      <c r="M92" s="11">
        <v>85</v>
      </c>
      <c r="N92" s="10">
        <v>43983</v>
      </c>
      <c r="O92" s="43">
        <f t="shared" si="11"/>
        <v>491.35440559741056</v>
      </c>
    </row>
    <row r="93" spans="13:15" x14ac:dyDescent="0.25">
      <c r="M93" s="11">
        <v>86</v>
      </c>
      <c r="N93" s="10">
        <v>44013</v>
      </c>
      <c r="O93" s="43">
        <f t="shared" si="11"/>
        <v>498.81550302318959</v>
      </c>
    </row>
    <row r="94" spans="13:15" x14ac:dyDescent="0.25">
      <c r="M94" s="11">
        <v>87</v>
      </c>
      <c r="N94" s="10">
        <v>44044</v>
      </c>
      <c r="O94" s="43">
        <f t="shared" si="11"/>
        <v>506.38989540300344</v>
      </c>
    </row>
    <row r="95" spans="13:15" x14ac:dyDescent="0.25">
      <c r="M95" s="11">
        <v>88</v>
      </c>
      <c r="N95" s="10">
        <v>44075</v>
      </c>
      <c r="O95" s="43">
        <f t="shared" si="11"/>
        <v>514.07930309323899</v>
      </c>
    </row>
    <row r="96" spans="13:15" x14ac:dyDescent="0.25">
      <c r="M96" s="11">
        <v>89</v>
      </c>
      <c r="N96" s="10">
        <v>44105</v>
      </c>
      <c r="O96" s="43">
        <f t="shared" si="11"/>
        <v>521.8854725734775</v>
      </c>
    </row>
    <row r="97" spans="13:15" x14ac:dyDescent="0.25">
      <c r="M97" s="11">
        <v>90</v>
      </c>
      <c r="N97" s="10">
        <v>44136</v>
      </c>
      <c r="O97" s="43">
        <f t="shared" si="11"/>
        <v>529.81017684316885</v>
      </c>
    </row>
    <row r="98" spans="13:15" x14ac:dyDescent="0.25">
      <c r="M98" s="11">
        <v>91</v>
      </c>
      <c r="N98" s="10">
        <v>44166</v>
      </c>
      <c r="O98" s="43">
        <f t="shared" si="11"/>
        <v>537.85521582432932</v>
      </c>
    </row>
    <row r="99" spans="13:15" x14ac:dyDescent="0.25">
      <c r="M99" s="11">
        <v>92</v>
      </c>
      <c r="N99" s="10">
        <v>44197</v>
      </c>
      <c r="O99" s="43">
        <f t="shared" si="11"/>
        <v>546.02241677035431</v>
      </c>
    </row>
    <row r="100" spans="13:15" x14ac:dyDescent="0.25">
      <c r="M100" s="11">
        <v>93</v>
      </c>
      <c r="N100" s="10">
        <v>44228</v>
      </c>
      <c r="O100" s="43">
        <f t="shared" si="11"/>
        <v>554.31363468103871</v>
      </c>
    </row>
    <row r="101" spans="13:15" x14ac:dyDescent="0.25">
      <c r="M101" s="11">
        <v>94</v>
      </c>
      <c r="N101" s="10">
        <v>44256</v>
      </c>
      <c r="O101" s="43">
        <f t="shared" si="11"/>
        <v>562.73075272389906</v>
      </c>
    </row>
    <row r="102" spans="13:15" x14ac:dyDescent="0.25">
      <c r="M102" s="11">
        <v>95</v>
      </c>
      <c r="N102" s="10">
        <v>44287</v>
      </c>
      <c r="O102" s="43">
        <f t="shared" si="11"/>
        <v>571.27568266189394</v>
      </c>
    </row>
    <row r="103" spans="13:15" x14ac:dyDescent="0.25">
      <c r="M103" s="11">
        <v>96</v>
      </c>
      <c r="N103" s="10">
        <v>44317</v>
      </c>
      <c r="O103" s="43">
        <f t="shared" si="11"/>
        <v>579.95036528763831</v>
      </c>
    </row>
    <row r="104" spans="13:15" x14ac:dyDescent="0.25">
      <c r="M104" s="11">
        <v>97</v>
      </c>
      <c r="N104" s="10">
        <v>44348</v>
      </c>
      <c r="O104" s="43">
        <f t="shared" si="11"/>
        <v>588.75677086421217</v>
      </c>
    </row>
    <row r="105" spans="13:15" x14ac:dyDescent="0.25">
      <c r="M105" s="11">
        <v>98</v>
      </c>
      <c r="N105" s="10">
        <v>44378</v>
      </c>
      <c r="O105" s="43">
        <f t="shared" si="11"/>
        <v>597.69689957266246</v>
      </c>
    </row>
    <row r="106" spans="13:15" x14ac:dyDescent="0.25">
      <c r="M106" s="11">
        <v>99</v>
      </c>
      <c r="N106" s="10">
        <v>44409</v>
      </c>
      <c r="O106" s="43">
        <f t="shared" si="11"/>
        <v>606.77278196629982</v>
      </c>
    </row>
    <row r="107" spans="13:15" x14ac:dyDescent="0.25">
      <c r="M107" s="11">
        <v>100</v>
      </c>
      <c r="N107" s="10">
        <v>44440</v>
      </c>
      <c r="O107" s="43">
        <f t="shared" si="11"/>
        <v>615.98647943189428</v>
      </c>
    </row>
    <row r="108" spans="13:15" x14ac:dyDescent="0.25">
      <c r="M108" s="11">
        <v>101</v>
      </c>
      <c r="N108" s="10">
        <v>44470</v>
      </c>
      <c r="O108" s="43">
        <f t="shared" si="11"/>
        <v>625.34008465787372</v>
      </c>
    </row>
    <row r="109" spans="13:15" x14ac:dyDescent="0.25">
      <c r="M109" s="11">
        <v>102</v>
      </c>
      <c r="N109" s="10">
        <v>44501</v>
      </c>
      <c r="O109" s="43">
        <f t="shared" si="11"/>
        <v>634.83572210963223</v>
      </c>
    </row>
    <row r="110" spans="13:15" x14ac:dyDescent="0.25">
      <c r="M110" s="11">
        <v>103</v>
      </c>
      <c r="N110" s="10">
        <v>44531</v>
      </c>
      <c r="O110" s="43">
        <f t="shared" si="11"/>
        <v>644.47554851205518</v>
      </c>
    </row>
    <row r="111" spans="13:15" x14ac:dyDescent="0.25">
      <c r="M111" s="11">
        <v>104</v>
      </c>
      <c r="N111" s="10">
        <v>44562</v>
      </c>
      <c r="O111" s="43">
        <f t="shared" si="11"/>
        <v>654.26175333937215</v>
      </c>
    </row>
    <row r="112" spans="13:15" x14ac:dyDescent="0.25">
      <c r="M112" s="11">
        <v>105</v>
      </c>
      <c r="N112" s="10">
        <v>44593</v>
      </c>
      <c r="O112" s="43">
        <f t="shared" si="11"/>
        <v>664.19655931244756</v>
      </c>
    </row>
    <row r="113" spans="13:15" x14ac:dyDescent="0.25">
      <c r="M113" s="11">
        <v>106</v>
      </c>
      <c r="N113" s="10">
        <v>44621</v>
      </c>
      <c r="O113" s="43">
        <f t="shared" si="11"/>
        <v>674.28222290362282</v>
      </c>
    </row>
    <row r="114" spans="13:15" x14ac:dyDescent="0.25">
      <c r="M114" s="11">
        <v>107</v>
      </c>
      <c r="N114" s="10">
        <v>44652</v>
      </c>
      <c r="O114" s="43">
        <f t="shared" si="11"/>
        <v>684.52103484922452</v>
      </c>
    </row>
    <row r="115" spans="13:15" x14ac:dyDescent="0.25">
      <c r="M115" s="11">
        <v>108</v>
      </c>
      <c r="N115" s="10">
        <v>44682</v>
      </c>
      <c r="O115" s="43">
        <f t="shared" si="11"/>
        <v>694.91532066985428</v>
      </c>
    </row>
    <row r="116" spans="13:15" x14ac:dyDescent="0.25">
      <c r="M116" s="11">
        <v>109</v>
      </c>
      <c r="N116" s="10">
        <v>44713</v>
      </c>
      <c r="O116" s="43">
        <f t="shared" si="11"/>
        <v>705.46744119857999</v>
      </c>
    </row>
    <row r="117" spans="13:15" x14ac:dyDescent="0.25">
      <c r="M117" s="11">
        <v>110</v>
      </c>
      <c r="N117" s="10">
        <v>44743</v>
      </c>
      <c r="O117" s="43">
        <f t="shared" si="11"/>
        <v>716.17979311714669</v>
      </c>
    </row>
    <row r="118" spans="13:15" x14ac:dyDescent="0.25">
      <c r="M118" s="11">
        <v>111</v>
      </c>
      <c r="N118" s="10">
        <v>44774</v>
      </c>
      <c r="O118" s="43">
        <f t="shared" si="11"/>
        <v>727.05480950033029</v>
      </c>
    </row>
    <row r="119" spans="13:15" x14ac:dyDescent="0.25">
      <c r="M119" s="11">
        <v>112</v>
      </c>
      <c r="N119" s="10">
        <v>44805</v>
      </c>
      <c r="O119" s="43">
        <f t="shared" si="11"/>
        <v>738.09496036855683</v>
      </c>
    </row>
    <row r="120" spans="13:15" x14ac:dyDescent="0.25">
      <c r="M120" s="11">
        <v>113</v>
      </c>
      <c r="N120" s="10">
        <v>44835</v>
      </c>
      <c r="O120" s="43">
        <f t="shared" si="11"/>
        <v>749.30275324891295</v>
      </c>
    </row>
    <row r="121" spans="13:15" x14ac:dyDescent="0.25">
      <c r="M121" s="11">
        <v>114</v>
      </c>
      <c r="N121" s="10">
        <v>44866</v>
      </c>
      <c r="O121" s="43">
        <f t="shared" si="11"/>
        <v>760.68073374467599</v>
      </c>
    </row>
    <row r="122" spans="13:15" x14ac:dyDescent="0.25">
      <c r="M122" s="11">
        <v>115</v>
      </c>
      <c r="N122" s="10">
        <v>44896</v>
      </c>
      <c r="O122" s="43">
        <f t="shared" si="11"/>
        <v>772.2314861134912</v>
      </c>
    </row>
  </sheetData>
  <mergeCells count="3">
    <mergeCell ref="A2:F2"/>
    <mergeCell ref="A3:F3"/>
    <mergeCell ref="A1:F1"/>
  </mergeCells>
  <hyperlinks>
    <hyperlink ref="A38" r:id="rId1" display="http://mashable.com/2013/04/17/users-stay-longer-on-tumblr-than-facebook/, accessed August 25, 2014.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3"/>
  <sheetViews>
    <sheetView showGridLines="0" tabSelected="1" topLeftCell="I1" workbookViewId="0">
      <selection activeCell="O1" sqref="O1"/>
    </sheetView>
  </sheetViews>
  <sheetFormatPr defaultRowHeight="15" x14ac:dyDescent="0.25"/>
  <cols>
    <col min="1" max="1" width="27.7109375" style="6" bestFit="1" customWidth="1"/>
    <col min="2" max="2" width="17.5703125" style="6" bestFit="1" customWidth="1"/>
    <col min="3" max="11" width="8" style="6" bestFit="1" customWidth="1"/>
    <col min="12" max="12" width="4.140625" style="6" customWidth="1"/>
    <col min="13" max="13" width="10.28515625" style="6" bestFit="1" customWidth="1"/>
    <col min="14" max="14" width="9.42578125" style="6" bestFit="1" customWidth="1"/>
    <col min="15" max="15" width="16.5703125" style="6" bestFit="1" customWidth="1"/>
    <col min="16" max="20" width="13.7109375" style="11" customWidth="1"/>
    <col min="21" max="21" width="15.140625" style="11" bestFit="1" customWidth="1"/>
    <col min="22" max="22" width="13.7109375" style="11" customWidth="1"/>
    <col min="23" max="23" width="15.7109375" style="11" bestFit="1" customWidth="1"/>
    <col min="24" max="27" width="13.7109375" style="11" customWidth="1"/>
    <col min="28" max="16384" width="9.140625" style="6"/>
  </cols>
  <sheetData>
    <row r="1" spans="1:31" ht="15.75" x14ac:dyDescent="0.25">
      <c r="A1" s="53" t="s">
        <v>340</v>
      </c>
      <c r="B1" s="53"/>
      <c r="C1" s="53"/>
      <c r="D1" s="53"/>
      <c r="E1" s="53"/>
      <c r="F1" s="53"/>
      <c r="N1" s="58" t="s">
        <v>367</v>
      </c>
      <c r="O1" s="12" t="s">
        <v>389</v>
      </c>
    </row>
    <row r="2" spans="1:31" ht="15.75" x14ac:dyDescent="0.25">
      <c r="A2" s="54" t="s">
        <v>328</v>
      </c>
      <c r="B2" s="54"/>
      <c r="C2" s="54"/>
      <c r="D2" s="54"/>
      <c r="E2" s="54"/>
      <c r="F2" s="54"/>
      <c r="N2" s="6" t="s">
        <v>393</v>
      </c>
      <c r="O2" s="57">
        <f>B34</f>
        <v>929.66590101859242</v>
      </c>
      <c r="P2" s="11" t="s">
        <v>394</v>
      </c>
    </row>
    <row r="3" spans="1:31" ht="15.75" x14ac:dyDescent="0.25">
      <c r="A3" s="53" t="s">
        <v>341</v>
      </c>
      <c r="B3" s="53"/>
      <c r="C3" s="53"/>
      <c r="D3" s="53"/>
      <c r="E3" s="53"/>
      <c r="F3" s="53"/>
    </row>
    <row r="4" spans="1:31" x14ac:dyDescent="0.25">
      <c r="P4" s="11" t="str">
        <f>P8</f>
        <v>Default_1.52</v>
      </c>
      <c r="Q4" s="11" t="str">
        <f>Q8</f>
        <v>Default_5.32</v>
      </c>
      <c r="R4" s="11" t="str">
        <f>R8</f>
        <v>ets_AAN</v>
      </c>
      <c r="S4" s="11" t="str">
        <f t="shared" ref="S4:AA4" si="0">S8</f>
        <v>ets_AAN_H95</v>
      </c>
      <c r="T4" s="11" t="str">
        <f t="shared" si="0"/>
        <v>ets_AAdN</v>
      </c>
      <c r="U4" s="11" t="str">
        <f t="shared" si="0"/>
        <v>ets_AAdN_H95</v>
      </c>
      <c r="V4" s="11" t="str">
        <f t="shared" si="0"/>
        <v>ets_MMdN</v>
      </c>
      <c r="W4" s="11" t="str">
        <f t="shared" si="0"/>
        <v>ets_MMdN_H95</v>
      </c>
      <c r="X4" s="11" t="str">
        <f t="shared" si="0"/>
        <v>tbats</v>
      </c>
      <c r="Y4" s="11" t="str">
        <f t="shared" si="0"/>
        <v>tbats_h95</v>
      </c>
      <c r="Z4" s="11" t="str">
        <f t="shared" si="0"/>
        <v>arima_ns</v>
      </c>
      <c r="AA4" s="11" t="str">
        <f t="shared" si="0"/>
        <v>arima_ns_h95</v>
      </c>
      <c r="AB4" s="11"/>
      <c r="AC4" s="11"/>
      <c r="AD4" s="11"/>
      <c r="AE4" s="11"/>
    </row>
    <row r="5" spans="1:31" x14ac:dyDescent="0.25">
      <c r="O5" s="11"/>
      <c r="P5" s="11">
        <v>1</v>
      </c>
      <c r="Q5" s="11">
        <v>2</v>
      </c>
      <c r="R5" s="11">
        <v>3</v>
      </c>
      <c r="S5" s="11">
        <v>4</v>
      </c>
      <c r="T5" s="11">
        <v>5</v>
      </c>
      <c r="U5" s="11">
        <v>6</v>
      </c>
      <c r="V5" s="11">
        <v>7</v>
      </c>
      <c r="W5" s="11">
        <v>8</v>
      </c>
      <c r="X5" s="11">
        <v>9</v>
      </c>
      <c r="Y5" s="11">
        <v>10</v>
      </c>
      <c r="Z5" s="11">
        <v>11</v>
      </c>
      <c r="AA5" s="11">
        <v>12</v>
      </c>
      <c r="AB5" s="11"/>
      <c r="AC5" s="11"/>
      <c r="AD5" s="11"/>
      <c r="AE5" s="11"/>
    </row>
    <row r="6" spans="1:31" x14ac:dyDescent="0.25">
      <c r="O6" s="11"/>
      <c r="AB6" s="11"/>
      <c r="AC6" s="11"/>
      <c r="AD6" s="11"/>
      <c r="AE6" s="11"/>
    </row>
    <row r="7" spans="1:31" x14ac:dyDescent="0.25">
      <c r="A7" s="39" t="s">
        <v>301</v>
      </c>
      <c r="B7" s="36"/>
      <c r="C7" s="36"/>
      <c r="D7" s="39" t="s">
        <v>303</v>
      </c>
      <c r="E7" s="36"/>
      <c r="F7" s="36"/>
      <c r="G7" s="36"/>
      <c r="H7" s="36"/>
      <c r="I7" s="36"/>
      <c r="J7" s="36"/>
      <c r="K7" s="36"/>
      <c r="L7" s="36"/>
      <c r="M7" s="39" t="s">
        <v>316</v>
      </c>
    </row>
    <row r="8" spans="1:31" x14ac:dyDescent="0.25">
      <c r="A8" s="6" t="s">
        <v>319</v>
      </c>
      <c r="B8" s="41">
        <f>('Exhibit 1'!C44/'Exhibit 1'!C32)^(1/12)-1</f>
        <v>1.5184757357995959E-2</v>
      </c>
      <c r="D8" s="6" t="s">
        <v>346</v>
      </c>
      <c r="M8" s="11"/>
      <c r="N8" s="12" t="s">
        <v>317</v>
      </c>
      <c r="O8" s="12" t="s">
        <v>318</v>
      </c>
      <c r="P8" s="12" t="s">
        <v>387</v>
      </c>
      <c r="Q8" s="12" t="s">
        <v>388</v>
      </c>
      <c r="R8" s="12" t="s">
        <v>385</v>
      </c>
      <c r="S8" s="12" t="s">
        <v>395</v>
      </c>
      <c r="T8" s="12" t="s">
        <v>396</v>
      </c>
      <c r="U8" s="12" t="s">
        <v>397</v>
      </c>
      <c r="V8" s="12" t="s">
        <v>398</v>
      </c>
      <c r="W8" s="12" t="s">
        <v>399</v>
      </c>
      <c r="X8" s="12" t="s">
        <v>386</v>
      </c>
      <c r="Y8" s="12" t="s">
        <v>392</v>
      </c>
      <c r="Z8" s="12" t="s">
        <v>389</v>
      </c>
      <c r="AA8" s="12" t="s">
        <v>391</v>
      </c>
      <c r="AB8" s="12"/>
      <c r="AC8" s="12"/>
      <c r="AD8" s="12"/>
      <c r="AE8" s="12"/>
    </row>
    <row r="9" spans="1:31" x14ac:dyDescent="0.25">
      <c r="A9" s="6" t="s">
        <v>344</v>
      </c>
      <c r="B9" s="41">
        <f>(33%-18%)/9</f>
        <v>1.666666666666667E-2</v>
      </c>
      <c r="D9" s="6" t="s">
        <v>347</v>
      </c>
      <c r="M9" s="11">
        <v>1</v>
      </c>
      <c r="N9" s="10">
        <v>41426</v>
      </c>
      <c r="O9" s="43">
        <f>INDEX(P9:BE9,1,HLOOKUP($O$1,$P$4:$BE$5,2,FALSE))</f>
        <v>139.65243899999999</v>
      </c>
      <c r="P9" s="43">
        <v>138.55028785696786</v>
      </c>
      <c r="Q9" s="43">
        <v>143.74233313802375</v>
      </c>
      <c r="R9" s="43">
        <v>140.049869</v>
      </c>
      <c r="S9" s="43">
        <v>149.45843600000001</v>
      </c>
      <c r="T9" s="43">
        <v>138.248425</v>
      </c>
      <c r="U9" s="43">
        <v>147.79324099999999</v>
      </c>
      <c r="V9" s="43">
        <v>139.372333</v>
      </c>
      <c r="W9" s="43">
        <v>152.3579</v>
      </c>
      <c r="X9" s="43">
        <v>138.14986200000001</v>
      </c>
      <c r="Y9" s="43">
        <v>148.869461</v>
      </c>
      <c r="Z9" s="43">
        <v>139.65243899999999</v>
      </c>
      <c r="AA9" s="43">
        <v>148.75876500000001</v>
      </c>
    </row>
    <row r="10" spans="1:31" x14ac:dyDescent="0.25">
      <c r="A10" s="6" t="s">
        <v>306</v>
      </c>
      <c r="B10" s="26">
        <v>2</v>
      </c>
      <c r="D10" s="6" t="s">
        <v>309</v>
      </c>
      <c r="M10" s="11">
        <v>2</v>
      </c>
      <c r="N10" s="10">
        <v>41456</v>
      </c>
      <c r="O10" s="43">
        <f t="shared" ref="O10:O73" si="1">INDEX(P10:BE10,1,HLOOKUP($O$1,$P$4:$BE$5,2,FALSE))</f>
        <v>142.82697400000001</v>
      </c>
      <c r="P10" s="43">
        <v>140.65414035995641</v>
      </c>
      <c r="Q10" s="43">
        <v>151.39343241937982</v>
      </c>
      <c r="R10" s="43">
        <v>143.62123800000001</v>
      </c>
      <c r="S10" s="43">
        <v>156.92696000000001</v>
      </c>
      <c r="T10" s="43">
        <v>139.98309800000001</v>
      </c>
      <c r="U10" s="43">
        <v>153.481447</v>
      </c>
      <c r="V10" s="43">
        <v>142.32757899999999</v>
      </c>
      <c r="W10" s="43">
        <v>160.92499100000001</v>
      </c>
      <c r="X10" s="43">
        <v>140.35617300000001</v>
      </c>
      <c r="Y10" s="43">
        <v>156.439999</v>
      </c>
      <c r="Z10" s="43">
        <v>142.82697400000001</v>
      </c>
      <c r="AA10" s="43">
        <v>155.705264</v>
      </c>
    </row>
    <row r="11" spans="1:31" x14ac:dyDescent="0.25">
      <c r="A11" s="6" t="s">
        <v>342</v>
      </c>
      <c r="B11" s="27">
        <v>0.3</v>
      </c>
      <c r="D11" s="6" t="s">
        <v>348</v>
      </c>
      <c r="M11" s="11">
        <v>3</v>
      </c>
      <c r="N11" s="10">
        <v>41487</v>
      </c>
      <c r="O11" s="43">
        <f t="shared" si="1"/>
        <v>146.001508</v>
      </c>
      <c r="P11" s="43">
        <v>142.78993935271987</v>
      </c>
      <c r="Q11" s="43">
        <v>159.45178347504066</v>
      </c>
      <c r="R11" s="43">
        <v>147.19260800000001</v>
      </c>
      <c r="S11" s="43">
        <v>163.48926700000001</v>
      </c>
      <c r="T11" s="43">
        <v>141.68307799999999</v>
      </c>
      <c r="U11" s="43">
        <v>158.21561700000001</v>
      </c>
      <c r="V11" s="43">
        <v>145.21024499999999</v>
      </c>
      <c r="W11" s="43">
        <v>169.229264</v>
      </c>
      <c r="X11" s="43">
        <v>142.48863900000001</v>
      </c>
      <c r="Y11" s="43">
        <v>162.40402900000001</v>
      </c>
      <c r="Z11" s="43">
        <v>146.001508</v>
      </c>
      <c r="AA11" s="43">
        <v>161.77412899999999</v>
      </c>
    </row>
    <row r="12" spans="1:31" x14ac:dyDescent="0.25">
      <c r="A12" s="6" t="s">
        <v>343</v>
      </c>
      <c r="B12" s="27">
        <v>0.03</v>
      </c>
      <c r="D12" s="6" t="s">
        <v>349</v>
      </c>
      <c r="M12" s="11">
        <v>4</v>
      </c>
      <c r="N12" s="10">
        <v>41518</v>
      </c>
      <c r="O12" s="43">
        <f t="shared" si="1"/>
        <v>149.17604299999999</v>
      </c>
      <c r="P12" s="43">
        <v>144.95816993495387</v>
      </c>
      <c r="Q12" s="43">
        <v>167.93906345250824</v>
      </c>
      <c r="R12" s="43">
        <v>150.76397800000001</v>
      </c>
      <c r="S12" s="43">
        <v>169.58252400000001</v>
      </c>
      <c r="T12" s="43">
        <v>143.34905699999999</v>
      </c>
      <c r="U12" s="43">
        <v>162.439931</v>
      </c>
      <c r="V12" s="43">
        <v>148.01955699999999</v>
      </c>
      <c r="W12" s="43">
        <v>177.632091</v>
      </c>
      <c r="X12" s="43">
        <v>144.54869500000001</v>
      </c>
      <c r="Y12" s="43">
        <v>167.51714100000001</v>
      </c>
      <c r="Z12" s="43">
        <v>149.17604299999999</v>
      </c>
      <c r="AA12" s="43">
        <v>167.38869600000001</v>
      </c>
    </row>
    <row r="13" spans="1:31" x14ac:dyDescent="0.25">
      <c r="A13" s="6" t="s">
        <v>315</v>
      </c>
      <c r="B13" s="24">
        <f>1612000/5089000</f>
        <v>0.31676164275889174</v>
      </c>
      <c r="D13" s="6" t="s">
        <v>351</v>
      </c>
      <c r="M13" s="11">
        <v>5</v>
      </c>
      <c r="N13" s="10">
        <v>41548</v>
      </c>
      <c r="O13" s="43">
        <f t="shared" si="1"/>
        <v>152.35057800000001</v>
      </c>
      <c r="P13" s="43">
        <v>147.1593245724753</v>
      </c>
      <c r="Q13" s="43">
        <v>176.87810332783357</v>
      </c>
      <c r="R13" s="43">
        <v>154.33534700000001</v>
      </c>
      <c r="S13" s="43">
        <v>175.37607</v>
      </c>
      <c r="T13" s="43">
        <v>144.981717</v>
      </c>
      <c r="U13" s="43">
        <v>166.326854</v>
      </c>
      <c r="V13" s="43">
        <v>150.755</v>
      </c>
      <c r="W13" s="43">
        <v>184.19554099999999</v>
      </c>
      <c r="X13" s="43">
        <v>146.53785199999999</v>
      </c>
      <c r="Y13" s="43">
        <v>172.05197000000001</v>
      </c>
      <c r="Z13" s="43">
        <v>152.35057800000001</v>
      </c>
      <c r="AA13" s="43">
        <v>172.712943</v>
      </c>
    </row>
    <row r="14" spans="1:31" ht="15" customHeight="1" x14ac:dyDescent="0.25">
      <c r="A14" s="6" t="s">
        <v>311</v>
      </c>
      <c r="B14" s="26">
        <f>6.75/1.5</f>
        <v>4.5</v>
      </c>
      <c r="D14" s="6" t="s">
        <v>350</v>
      </c>
      <c r="M14" s="11">
        <v>6</v>
      </c>
      <c r="N14" s="10">
        <v>41579</v>
      </c>
      <c r="O14" s="43">
        <f t="shared" si="1"/>
        <v>155.525113</v>
      </c>
      <c r="P14" s="43">
        <v>149.39390320907492</v>
      </c>
      <c r="Q14" s="43">
        <v>186.29294932146118</v>
      </c>
      <c r="R14" s="43">
        <v>157.90671699999999</v>
      </c>
      <c r="S14" s="43">
        <v>180.95675199999999</v>
      </c>
      <c r="T14" s="43">
        <v>146.58172300000001</v>
      </c>
      <c r="U14" s="43">
        <v>169.96515199999999</v>
      </c>
      <c r="V14" s="43">
        <v>153.41630499999999</v>
      </c>
      <c r="W14" s="43">
        <v>190.468931</v>
      </c>
      <c r="X14" s="43">
        <v>148.457684</v>
      </c>
      <c r="Y14" s="43">
        <v>176.14715899999999</v>
      </c>
      <c r="Z14" s="43">
        <v>155.525113</v>
      </c>
      <c r="AA14" s="43">
        <v>177.83096599999999</v>
      </c>
    </row>
    <row r="15" spans="1:31" ht="15.75" customHeight="1" x14ac:dyDescent="0.25">
      <c r="A15" s="6" t="s">
        <v>307</v>
      </c>
      <c r="B15" s="23">
        <v>0.1</v>
      </c>
      <c r="D15" s="6" t="s">
        <v>352</v>
      </c>
      <c r="M15" s="11">
        <v>7</v>
      </c>
      <c r="N15" s="10">
        <v>41609</v>
      </c>
      <c r="O15" s="43">
        <f t="shared" si="1"/>
        <v>158.699647</v>
      </c>
      <c r="P15" s="43">
        <v>151.66241338006867</v>
      </c>
      <c r="Q15" s="43">
        <v>196.20892758310865</v>
      </c>
      <c r="R15" s="43">
        <v>161.47808699999999</v>
      </c>
      <c r="S15" s="43">
        <v>186.376158</v>
      </c>
      <c r="T15" s="43">
        <v>148.14972800000001</v>
      </c>
      <c r="U15" s="43">
        <v>173.407813</v>
      </c>
      <c r="V15" s="43">
        <v>156.003424</v>
      </c>
      <c r="W15" s="43">
        <v>196.699457</v>
      </c>
      <c r="X15" s="43">
        <v>150.30981399999999</v>
      </c>
      <c r="Y15" s="43">
        <v>179.88640100000001</v>
      </c>
      <c r="Z15" s="43">
        <v>158.699647</v>
      </c>
      <c r="AA15" s="43">
        <v>182.792723</v>
      </c>
    </row>
    <row r="16" spans="1:31" ht="15.75" customHeight="1" x14ac:dyDescent="0.25">
      <c r="A16" s="36" t="s">
        <v>308</v>
      </c>
      <c r="B16" s="37">
        <v>0.03</v>
      </c>
      <c r="C16" s="36"/>
      <c r="D16" s="36" t="s">
        <v>345</v>
      </c>
      <c r="E16" s="36"/>
      <c r="F16" s="36"/>
      <c r="G16" s="36"/>
      <c r="H16" s="36"/>
      <c r="I16" s="36"/>
      <c r="J16" s="36"/>
      <c r="K16" s="36"/>
      <c r="L16" s="36"/>
      <c r="M16" s="11">
        <v>8</v>
      </c>
      <c r="N16" s="10">
        <v>41640</v>
      </c>
      <c r="O16" s="43">
        <f t="shared" si="1"/>
        <v>161.87418199999999</v>
      </c>
      <c r="P16" s="43">
        <v>153.96537032757308</v>
      </c>
      <c r="Q16" s="43">
        <v>206.65271231968498</v>
      </c>
      <c r="R16" s="43">
        <v>165.04945599999999</v>
      </c>
      <c r="S16" s="43">
        <v>191.6679</v>
      </c>
      <c r="T16" s="43">
        <v>149.686373</v>
      </c>
      <c r="U16" s="43">
        <v>176.689573</v>
      </c>
      <c r="V16" s="43">
        <v>158.51651699999999</v>
      </c>
      <c r="W16" s="43">
        <v>203.33972</v>
      </c>
      <c r="X16" s="43">
        <v>152.09590399999999</v>
      </c>
      <c r="Y16" s="43">
        <v>183.325907</v>
      </c>
      <c r="Z16" s="43">
        <v>161.87418199999999</v>
      </c>
      <c r="AA16" s="43">
        <v>187.630763</v>
      </c>
    </row>
    <row r="17" spans="1:27" ht="15.75" customHeight="1" x14ac:dyDescent="0.25">
      <c r="M17" s="11">
        <v>9</v>
      </c>
      <c r="N17" s="10">
        <v>41671</v>
      </c>
      <c r="O17" s="43">
        <f t="shared" si="1"/>
        <v>165.04871700000001</v>
      </c>
      <c r="P17" s="43">
        <v>156.30329711753126</v>
      </c>
      <c r="Q17" s="43">
        <v>217.65239754951358</v>
      </c>
      <c r="R17" s="43">
        <v>168.62082599999999</v>
      </c>
      <c r="S17" s="43">
        <v>196.85532499999999</v>
      </c>
      <c r="T17" s="43">
        <v>151.192285</v>
      </c>
      <c r="U17" s="43">
        <v>179.83474000000001</v>
      </c>
      <c r="V17" s="43">
        <v>160.95593299999999</v>
      </c>
      <c r="W17" s="43">
        <v>208.676727</v>
      </c>
      <c r="X17" s="43">
        <v>153.817646</v>
      </c>
      <c r="Y17" s="43">
        <v>186.50630000000001</v>
      </c>
      <c r="Z17" s="43">
        <v>165.04871700000001</v>
      </c>
      <c r="AA17" s="43">
        <v>192.367696</v>
      </c>
    </row>
    <row r="18" spans="1:27" x14ac:dyDescent="0.25">
      <c r="A18" s="22" t="s">
        <v>302</v>
      </c>
      <c r="M18" s="11">
        <v>10</v>
      </c>
      <c r="N18" s="10">
        <v>41699</v>
      </c>
      <c r="O18" s="43">
        <f t="shared" si="1"/>
        <v>168.223252</v>
      </c>
      <c r="P18" s="43">
        <v>158.67672475851572</v>
      </c>
      <c r="Q18" s="43">
        <v>229.23757267587999</v>
      </c>
      <c r="R18" s="43">
        <v>172.192196</v>
      </c>
      <c r="S18" s="43">
        <v>201.95542800000001</v>
      </c>
      <c r="T18" s="43">
        <v>152.66807800000001</v>
      </c>
      <c r="U18" s="43">
        <v>182.86117100000001</v>
      </c>
      <c r="V18" s="43">
        <v>163.32219000000001</v>
      </c>
      <c r="W18" s="43">
        <v>215.00473199999999</v>
      </c>
      <c r="X18" s="43">
        <v>155.47675100000001</v>
      </c>
      <c r="Y18" s="43">
        <v>189.45855900000001</v>
      </c>
      <c r="Z18" s="43">
        <v>168.223252</v>
      </c>
      <c r="AA18" s="43">
        <v>197.01998499999999</v>
      </c>
    </row>
    <row r="19" spans="1:27" x14ac:dyDescent="0.25">
      <c r="B19" s="34">
        <v>2013</v>
      </c>
      <c r="C19" s="34">
        <v>2014</v>
      </c>
      <c r="D19" s="34">
        <v>2015</v>
      </c>
      <c r="E19" s="34">
        <v>2016</v>
      </c>
      <c r="F19" s="34">
        <v>2017</v>
      </c>
      <c r="G19" s="34">
        <v>2018</v>
      </c>
      <c r="H19" s="34">
        <v>2019</v>
      </c>
      <c r="I19" s="34">
        <v>2020</v>
      </c>
      <c r="J19" s="34">
        <v>2021</v>
      </c>
      <c r="K19" s="34">
        <v>2022</v>
      </c>
      <c r="L19" s="42"/>
      <c r="M19" s="11">
        <v>11</v>
      </c>
      <c r="N19" s="10">
        <v>41730</v>
      </c>
      <c r="O19" s="43">
        <f t="shared" si="1"/>
        <v>171.397786</v>
      </c>
      <c r="P19" s="43">
        <v>161.08619232233528</v>
      </c>
      <c r="Q19" s="43">
        <v>241.43940208319933</v>
      </c>
      <c r="R19" s="43">
        <v>175.763565</v>
      </c>
      <c r="S19" s="43">
        <v>206.981043</v>
      </c>
      <c r="T19" s="43">
        <v>154.11435499999999</v>
      </c>
      <c r="U19" s="43">
        <v>185.78248500000001</v>
      </c>
      <c r="V19" s="43">
        <v>165.615962</v>
      </c>
      <c r="W19" s="43">
        <v>221.07480200000001</v>
      </c>
      <c r="X19" s="43">
        <v>157.07494299999999</v>
      </c>
      <c r="Y19" s="43">
        <v>192.207278</v>
      </c>
      <c r="Z19" s="43">
        <v>171.397786</v>
      </c>
      <c r="AA19" s="43">
        <v>201.600055</v>
      </c>
    </row>
    <row r="20" spans="1:27" x14ac:dyDescent="0.25">
      <c r="A20" s="6" t="s">
        <v>312</v>
      </c>
      <c r="B20" s="21">
        <f>AVERAGE(O9:O15)</f>
        <v>149.17604314285717</v>
      </c>
      <c r="C20" s="21">
        <f>AVERAGE(O16:O27)</f>
        <v>179.33412325000003</v>
      </c>
      <c r="D20" s="21">
        <f>AVERAGE(O28:O39)</f>
        <v>217.42854025</v>
      </c>
      <c r="E20" s="21">
        <f>AVERAGE(O40:O51)</f>
        <v>255.52295741666669</v>
      </c>
      <c r="F20" s="21">
        <f>AVERAGE(O52:O63)</f>
        <v>293.61737450000004</v>
      </c>
      <c r="G20" s="21">
        <f>AVERAGE(O64:O75)</f>
        <v>331.7117915</v>
      </c>
      <c r="H20" s="21">
        <f>AVERAGE(O76:O87)</f>
        <v>369.80620858333333</v>
      </c>
      <c r="I20" s="21">
        <f>AVERAGE(O88:O99)</f>
        <v>407.90062575000002</v>
      </c>
      <c r="J20" s="21">
        <f>AVERAGE(O100:O111)</f>
        <v>445.99504274999998</v>
      </c>
      <c r="K20" s="21">
        <f>AVERAGE(O112:O123)</f>
        <v>484.08945983333342</v>
      </c>
      <c r="L20" s="21"/>
      <c r="M20" s="11">
        <v>12</v>
      </c>
      <c r="N20" s="10">
        <v>41760</v>
      </c>
      <c r="O20" s="43">
        <f t="shared" si="1"/>
        <v>174.57232099999999</v>
      </c>
      <c r="P20" s="43">
        <v>163.53224706647342</v>
      </c>
      <c r="Q20" s="43">
        <v>254.29070896991874</v>
      </c>
      <c r="R20" s="43">
        <v>179.334935</v>
      </c>
      <c r="S20" s="43">
        <v>211.94213500000001</v>
      </c>
      <c r="T20" s="43">
        <v>155.53170600000001</v>
      </c>
      <c r="U20" s="43">
        <v>188.60938200000001</v>
      </c>
      <c r="V20" s="43">
        <v>167.83806300000001</v>
      </c>
      <c r="W20" s="43">
        <v>226.09676999999999</v>
      </c>
      <c r="X20" s="43">
        <v>158.61394899999999</v>
      </c>
      <c r="Y20" s="43">
        <v>194.77260699999999</v>
      </c>
      <c r="Z20" s="43">
        <v>174.57232099999999</v>
      </c>
      <c r="AA20" s="43">
        <v>206.11756199999999</v>
      </c>
    </row>
    <row r="21" spans="1:27" x14ac:dyDescent="0.25">
      <c r="A21" s="6" t="s">
        <v>353</v>
      </c>
      <c r="B21" s="23">
        <v>0.33</v>
      </c>
      <c r="C21" s="23">
        <f>B21-$B$9</f>
        <v>0.31333333333333335</v>
      </c>
      <c r="D21" s="23">
        <f t="shared" ref="D21:K21" si="2">C21-$B$9</f>
        <v>0.29666666666666669</v>
      </c>
      <c r="E21" s="23">
        <f t="shared" si="2"/>
        <v>0.28000000000000003</v>
      </c>
      <c r="F21" s="23">
        <f t="shared" si="2"/>
        <v>0.26333333333333336</v>
      </c>
      <c r="G21" s="23">
        <f t="shared" si="2"/>
        <v>0.2466666666666667</v>
      </c>
      <c r="H21" s="23">
        <f t="shared" si="2"/>
        <v>0.23000000000000004</v>
      </c>
      <c r="I21" s="23">
        <f t="shared" si="2"/>
        <v>0.21333333333333337</v>
      </c>
      <c r="J21" s="23">
        <f t="shared" si="2"/>
        <v>0.19666666666666671</v>
      </c>
      <c r="K21" s="23">
        <f t="shared" si="2"/>
        <v>0.18000000000000005</v>
      </c>
      <c r="L21" s="23"/>
      <c r="M21" s="11">
        <v>13</v>
      </c>
      <c r="N21" s="10">
        <v>41791</v>
      </c>
      <c r="O21" s="43">
        <f t="shared" si="1"/>
        <v>177.74685600000001</v>
      </c>
      <c r="P21" s="43">
        <v>166.01544455838567</v>
      </c>
      <c r="Q21" s="43">
        <v>267.82606364366728</v>
      </c>
      <c r="R21" s="43">
        <v>182.906305</v>
      </c>
      <c r="S21" s="43">
        <v>216.846633</v>
      </c>
      <c r="T21" s="43">
        <v>156.92071000000001</v>
      </c>
      <c r="U21" s="43">
        <v>191.350481</v>
      </c>
      <c r="V21" s="43">
        <v>169.98943</v>
      </c>
      <c r="W21" s="43">
        <v>234.274033</v>
      </c>
      <c r="X21" s="43">
        <v>160.09549799999999</v>
      </c>
      <c r="Y21" s="43">
        <v>197.17146500000001</v>
      </c>
      <c r="Z21" s="43">
        <v>177.74685600000001</v>
      </c>
      <c r="AA21" s="43">
        <v>210.58018300000001</v>
      </c>
    </row>
    <row r="22" spans="1:27" x14ac:dyDescent="0.25">
      <c r="A22" s="6" t="s">
        <v>354</v>
      </c>
      <c r="B22" s="25">
        <f t="shared" ref="B22:K22" si="3">B20*B21</f>
        <v>49.228094237142869</v>
      </c>
      <c r="C22" s="25">
        <f t="shared" si="3"/>
        <v>56.191358618333346</v>
      </c>
      <c r="D22" s="25">
        <f t="shared" si="3"/>
        <v>64.503800274166665</v>
      </c>
      <c r="E22" s="25">
        <f t="shared" si="3"/>
        <v>71.546428076666672</v>
      </c>
      <c r="F22" s="25">
        <f t="shared" si="3"/>
        <v>77.319241951666683</v>
      </c>
      <c r="G22" s="25">
        <f t="shared" si="3"/>
        <v>81.822241903333349</v>
      </c>
      <c r="H22" s="25">
        <f t="shared" si="3"/>
        <v>85.055427974166676</v>
      </c>
      <c r="I22" s="25">
        <f t="shared" si="3"/>
        <v>87.018800160000026</v>
      </c>
      <c r="J22" s="25">
        <f t="shared" si="3"/>
        <v>87.71235840750002</v>
      </c>
      <c r="K22" s="25">
        <f t="shared" si="3"/>
        <v>87.136102770000036</v>
      </c>
      <c r="L22" s="25"/>
      <c r="M22" s="11">
        <v>14</v>
      </c>
      <c r="N22" s="10">
        <v>41821</v>
      </c>
      <c r="O22" s="43">
        <f t="shared" si="1"/>
        <v>180.921391</v>
      </c>
      <c r="P22" s="43">
        <v>168.5363488016846</v>
      </c>
      <c r="Q22" s="43">
        <v>282.08187651616907</v>
      </c>
      <c r="R22" s="43">
        <v>186.47767400000001</v>
      </c>
      <c r="S22" s="43">
        <v>221.700963</v>
      </c>
      <c r="T22" s="43">
        <v>158.28193300000001</v>
      </c>
      <c r="U22" s="43">
        <v>194.012868</v>
      </c>
      <c r="V22" s="43">
        <v>172.07111</v>
      </c>
      <c r="W22" s="43">
        <v>239.691676</v>
      </c>
      <c r="X22" s="43">
        <v>161.521309</v>
      </c>
      <c r="Y22" s="43">
        <v>199.41833600000001</v>
      </c>
      <c r="Z22" s="43">
        <v>180.921391</v>
      </c>
      <c r="AA22" s="43">
        <v>214.994145</v>
      </c>
    </row>
    <row r="23" spans="1:27" x14ac:dyDescent="0.25">
      <c r="A23" s="6" t="s">
        <v>355</v>
      </c>
      <c r="B23" s="25">
        <f t="shared" ref="B23:K23" si="4">B20-B22</f>
        <v>99.947948905714298</v>
      </c>
      <c r="C23" s="25">
        <f t="shared" si="4"/>
        <v>123.14276463166669</v>
      </c>
      <c r="D23" s="25">
        <f t="shared" si="4"/>
        <v>152.92473997583335</v>
      </c>
      <c r="E23" s="25">
        <f t="shared" si="4"/>
        <v>183.97652934000001</v>
      </c>
      <c r="F23" s="25">
        <f t="shared" si="4"/>
        <v>216.29813254833334</v>
      </c>
      <c r="G23" s="25">
        <f t="shared" si="4"/>
        <v>249.88954959666665</v>
      </c>
      <c r="H23" s="25">
        <f t="shared" si="4"/>
        <v>284.75078060916667</v>
      </c>
      <c r="I23" s="25">
        <f t="shared" si="4"/>
        <v>320.88182559000001</v>
      </c>
      <c r="J23" s="25">
        <f t="shared" si="4"/>
        <v>358.28268434249998</v>
      </c>
      <c r="K23" s="25">
        <f t="shared" si="4"/>
        <v>396.95335706333339</v>
      </c>
      <c r="L23" s="25"/>
      <c r="M23" s="11">
        <v>15</v>
      </c>
      <c r="N23" s="10">
        <v>41852</v>
      </c>
      <c r="O23" s="43">
        <f t="shared" si="1"/>
        <v>184.09592499999999</v>
      </c>
      <c r="P23" s="43">
        <v>171.09553236424074</v>
      </c>
      <c r="Q23" s="43">
        <v>297.09649604807868</v>
      </c>
      <c r="R23" s="43">
        <v>190.04904400000001</v>
      </c>
      <c r="S23" s="43">
        <v>226.51042100000001</v>
      </c>
      <c r="T23" s="43">
        <v>159.61593199999999</v>
      </c>
      <c r="U23" s="43">
        <v>196.60247100000001</v>
      </c>
      <c r="V23" s="43">
        <v>174.08425</v>
      </c>
      <c r="W23" s="43">
        <v>245.59729400000001</v>
      </c>
      <c r="X23" s="43">
        <v>162.89309</v>
      </c>
      <c r="Y23" s="43">
        <v>201.52581699999999</v>
      </c>
      <c r="Z23" s="43">
        <v>184.09592499999999</v>
      </c>
      <c r="AA23" s="43">
        <v>219.364576</v>
      </c>
    </row>
    <row r="24" spans="1:27" x14ac:dyDescent="0.25">
      <c r="A24" s="6" t="s">
        <v>356</v>
      </c>
      <c r="B24" s="25">
        <f t="shared" ref="B24:K25" si="5">B22/$B$10</f>
        <v>24.614047118571435</v>
      </c>
      <c r="C24" s="25">
        <f t="shared" si="5"/>
        <v>28.095679309166673</v>
      </c>
      <c r="D24" s="25">
        <f t="shared" si="5"/>
        <v>32.251900137083332</v>
      </c>
      <c r="E24" s="25">
        <f t="shared" si="5"/>
        <v>35.773214038333336</v>
      </c>
      <c r="F24" s="25">
        <f t="shared" si="5"/>
        <v>38.659620975833342</v>
      </c>
      <c r="G24" s="25">
        <f t="shared" si="5"/>
        <v>40.911120951666675</v>
      </c>
      <c r="H24" s="25">
        <f t="shared" si="5"/>
        <v>42.527713987083338</v>
      </c>
      <c r="I24" s="25">
        <f t="shared" si="5"/>
        <v>43.509400080000013</v>
      </c>
      <c r="J24" s="25">
        <f t="shared" si="5"/>
        <v>43.85617920375001</v>
      </c>
      <c r="K24" s="25">
        <f t="shared" si="5"/>
        <v>43.568051385000018</v>
      </c>
      <c r="L24" s="25"/>
      <c r="M24" s="11">
        <v>16</v>
      </c>
      <c r="N24" s="10">
        <v>41883</v>
      </c>
      <c r="O24" s="43">
        <f t="shared" si="1"/>
        <v>187.27046000000001</v>
      </c>
      <c r="P24" s="43">
        <v>173.69357650822889</v>
      </c>
      <c r="Q24" s="43">
        <v>312.91031190721168</v>
      </c>
      <c r="R24" s="43">
        <v>193.62041400000001</v>
      </c>
      <c r="S24" s="43">
        <v>231.27943200000001</v>
      </c>
      <c r="T24" s="43">
        <v>160.92325</v>
      </c>
      <c r="U24" s="43">
        <v>199.12432100000001</v>
      </c>
      <c r="V24" s="43">
        <v>176.03007600000001</v>
      </c>
      <c r="W24" s="43">
        <v>250.781769</v>
      </c>
      <c r="X24" s="43">
        <v>164.21253300000001</v>
      </c>
      <c r="Y24" s="43">
        <v>203.50500099999999</v>
      </c>
      <c r="Z24" s="43">
        <v>187.27046000000001</v>
      </c>
      <c r="AA24" s="43">
        <v>223.69576599999999</v>
      </c>
    </row>
    <row r="25" spans="1:27" x14ac:dyDescent="0.25">
      <c r="A25" s="6" t="s">
        <v>357</v>
      </c>
      <c r="B25" s="25">
        <f t="shared" si="5"/>
        <v>49.973974452857149</v>
      </c>
      <c r="C25" s="25">
        <f t="shared" si="5"/>
        <v>61.571382315833347</v>
      </c>
      <c r="D25" s="25">
        <f t="shared" si="5"/>
        <v>76.462369987916674</v>
      </c>
      <c r="E25" s="25">
        <f t="shared" si="5"/>
        <v>91.988264670000007</v>
      </c>
      <c r="F25" s="25">
        <f t="shared" si="5"/>
        <v>108.14906627416667</v>
      </c>
      <c r="G25" s="25">
        <f t="shared" si="5"/>
        <v>124.94477479833333</v>
      </c>
      <c r="H25" s="25">
        <f t="shared" si="5"/>
        <v>142.37539030458333</v>
      </c>
      <c r="I25" s="25">
        <f t="shared" si="5"/>
        <v>160.440912795</v>
      </c>
      <c r="J25" s="25">
        <f t="shared" si="5"/>
        <v>179.14134217124999</v>
      </c>
      <c r="K25" s="25">
        <f t="shared" si="5"/>
        <v>198.47667853166669</v>
      </c>
      <c r="L25" s="25"/>
      <c r="M25" s="11">
        <v>17</v>
      </c>
      <c r="N25" s="10">
        <v>41913</v>
      </c>
      <c r="O25" s="43">
        <f t="shared" si="1"/>
        <v>190.44499500000001</v>
      </c>
      <c r="P25" s="43">
        <v>176.33107132214886</v>
      </c>
      <c r="Q25" s="43">
        <v>329.56586361766921</v>
      </c>
      <c r="R25" s="43">
        <v>197.19178299999999</v>
      </c>
      <c r="S25" s="43">
        <v>236.011741</v>
      </c>
      <c r="T25" s="43">
        <v>162.204421</v>
      </c>
      <c r="U25" s="43">
        <v>201.582752</v>
      </c>
      <c r="V25" s="43">
        <v>177.90989300000001</v>
      </c>
      <c r="W25" s="43">
        <v>256.25510700000001</v>
      </c>
      <c r="X25" s="43">
        <v>165.48130900000001</v>
      </c>
      <c r="Y25" s="43">
        <v>205.36575999999999</v>
      </c>
      <c r="Z25" s="43">
        <v>190.44499500000001</v>
      </c>
      <c r="AA25" s="43">
        <v>227.99134100000001</v>
      </c>
    </row>
    <row r="26" spans="1:27" x14ac:dyDescent="0.25">
      <c r="A26" s="6" t="s">
        <v>358</v>
      </c>
      <c r="B26" s="27">
        <v>13.579487431348817</v>
      </c>
      <c r="C26" s="29">
        <f>B26+$B$11</f>
        <v>13.879487431348817</v>
      </c>
      <c r="D26" s="29">
        <f t="shared" ref="D26:K26" si="6">C26+$B$11</f>
        <v>14.179487431348818</v>
      </c>
      <c r="E26" s="29">
        <f t="shared" si="6"/>
        <v>14.479487431348819</v>
      </c>
      <c r="F26" s="29">
        <f t="shared" si="6"/>
        <v>14.779487431348819</v>
      </c>
      <c r="G26" s="29">
        <f t="shared" si="6"/>
        <v>15.07948743134882</v>
      </c>
      <c r="H26" s="29">
        <f t="shared" si="6"/>
        <v>15.379487431348821</v>
      </c>
      <c r="I26" s="29">
        <f t="shared" si="6"/>
        <v>15.679487431348822</v>
      </c>
      <c r="J26" s="29">
        <f t="shared" si="6"/>
        <v>15.979487431348822</v>
      </c>
      <c r="K26" s="29">
        <f t="shared" si="6"/>
        <v>16.279487431348823</v>
      </c>
      <c r="L26" s="29"/>
      <c r="M26" s="11">
        <v>18</v>
      </c>
      <c r="N26" s="10">
        <v>41944</v>
      </c>
      <c r="O26" s="43">
        <f t="shared" si="1"/>
        <v>193.61953</v>
      </c>
      <c r="P26" s="43">
        <v>179.00861585485117</v>
      </c>
      <c r="Q26" s="43">
        <v>347.10795499212469</v>
      </c>
      <c r="R26" s="43">
        <v>200.76315299999999</v>
      </c>
      <c r="S26" s="43">
        <v>240.71054799999999</v>
      </c>
      <c r="T26" s="43">
        <v>163.459969</v>
      </c>
      <c r="U26" s="43">
        <v>203.98152999999999</v>
      </c>
      <c r="V26" s="43">
        <v>179.72506300000001</v>
      </c>
      <c r="W26" s="43">
        <v>259.26558499999999</v>
      </c>
      <c r="X26" s="43">
        <v>166.70106699999999</v>
      </c>
      <c r="Y26" s="43">
        <v>207.11695</v>
      </c>
      <c r="Z26" s="43">
        <v>193.61953</v>
      </c>
      <c r="AA26" s="43">
        <v>232.254401</v>
      </c>
    </row>
    <row r="27" spans="1:27" x14ac:dyDescent="0.25">
      <c r="A27" s="6" t="s">
        <v>359</v>
      </c>
      <c r="B27" s="28">
        <v>3.2116228261038078</v>
      </c>
      <c r="C27" s="29">
        <f>B27+$B$12</f>
        <v>3.2416228261038076</v>
      </c>
      <c r="D27" s="29">
        <f t="shared" ref="D27:K27" si="7">C27+$B$12</f>
        <v>3.2716228261038074</v>
      </c>
      <c r="E27" s="29">
        <f t="shared" si="7"/>
        <v>3.3016228261038072</v>
      </c>
      <c r="F27" s="29">
        <f t="shared" si="7"/>
        <v>3.331622826103807</v>
      </c>
      <c r="G27" s="29">
        <f t="shared" si="7"/>
        <v>3.3616228261038068</v>
      </c>
      <c r="H27" s="29">
        <f t="shared" si="7"/>
        <v>3.3916228261038066</v>
      </c>
      <c r="I27" s="29">
        <f t="shared" si="7"/>
        <v>3.4216228261038064</v>
      </c>
      <c r="J27" s="29">
        <f t="shared" si="7"/>
        <v>3.4516228261038062</v>
      </c>
      <c r="K27" s="29">
        <f t="shared" si="7"/>
        <v>3.481622826103806</v>
      </c>
      <c r="L27" s="29"/>
      <c r="M27" s="11">
        <v>19</v>
      </c>
      <c r="N27" s="10">
        <v>41974</v>
      </c>
      <c r="O27" s="43">
        <f t="shared" si="1"/>
        <v>196.79406399999999</v>
      </c>
      <c r="P27" s="43">
        <v>181.72681825159779</v>
      </c>
      <c r="Q27" s="43">
        <v>365.58377465509841</v>
      </c>
      <c r="R27" s="43">
        <v>204.33452299999999</v>
      </c>
      <c r="S27" s="43">
        <v>245.378613</v>
      </c>
      <c r="T27" s="43">
        <v>164.690406</v>
      </c>
      <c r="U27" s="43">
        <v>206.32396900000001</v>
      </c>
      <c r="V27" s="43">
        <v>181.477002</v>
      </c>
      <c r="W27" s="43">
        <v>265.17538200000001</v>
      </c>
      <c r="X27" s="43">
        <v>167.87342699999999</v>
      </c>
      <c r="Y27" s="43">
        <v>208.76657299999999</v>
      </c>
      <c r="Z27" s="43">
        <v>196.79406399999999</v>
      </c>
      <c r="AA27" s="43">
        <v>236.48762199999999</v>
      </c>
    </row>
    <row r="28" spans="1:27" x14ac:dyDescent="0.25">
      <c r="M28" s="11">
        <v>20</v>
      </c>
      <c r="N28" s="10">
        <v>42005</v>
      </c>
      <c r="O28" s="43">
        <f t="shared" si="1"/>
        <v>199.96859900000001</v>
      </c>
      <c r="P28" s="43">
        <v>184.48629589218893</v>
      </c>
      <c r="Q28" s="43">
        <v>385.04302298142977</v>
      </c>
      <c r="R28" s="43">
        <v>207.90589299999999</v>
      </c>
      <c r="S28" s="43">
        <v>250.018338</v>
      </c>
      <c r="T28" s="43">
        <v>165.896233</v>
      </c>
      <c r="U28" s="43">
        <v>208.61300600000001</v>
      </c>
      <c r="V28" s="43">
        <v>183.167168</v>
      </c>
      <c r="W28" s="43">
        <v>269.51938200000001</v>
      </c>
      <c r="X28" s="43">
        <v>168.99998299999999</v>
      </c>
      <c r="Y28" s="43">
        <v>210.32189600000001</v>
      </c>
      <c r="Z28" s="43">
        <v>199.96859900000001</v>
      </c>
      <c r="AA28" s="43">
        <v>240.69332900000001</v>
      </c>
    </row>
    <row r="29" spans="1:27" x14ac:dyDescent="0.25">
      <c r="A29" s="6" t="s">
        <v>313</v>
      </c>
      <c r="B29" s="32">
        <f>(B24*B26+B25*B27)/$B$14*7/12</f>
        <v>64.13344266326574</v>
      </c>
      <c r="C29" s="32">
        <f t="shared" ref="C29:K29" si="8">(C24*C26+C25*C27)/$B$14</f>
        <v>131.00996137701233</v>
      </c>
      <c r="D29" s="32">
        <f t="shared" si="8"/>
        <v>157.21587724918962</v>
      </c>
      <c r="E29" s="32">
        <f t="shared" si="8"/>
        <v>182.59741275892202</v>
      </c>
      <c r="F29" s="32">
        <f t="shared" si="8"/>
        <v>207.04028447419225</v>
      </c>
      <c r="G29" s="32">
        <f t="shared" si="8"/>
        <v>230.43020914611691</v>
      </c>
      <c r="H29" s="32">
        <f t="shared" si="8"/>
        <v>252.65290364017977</v>
      </c>
      <c r="I29" s="32">
        <f t="shared" si="8"/>
        <v>273.59408470226441</v>
      </c>
      <c r="J29" s="32">
        <f t="shared" si="8"/>
        <v>293.13946891343636</v>
      </c>
      <c r="K29" s="32">
        <f t="shared" si="8"/>
        <v>311.17477319013011</v>
      </c>
      <c r="L29" s="32"/>
      <c r="M29" s="11">
        <v>21</v>
      </c>
      <c r="N29" s="10">
        <v>42036</v>
      </c>
      <c r="O29" s="43">
        <f t="shared" si="1"/>
        <v>203.143134</v>
      </c>
      <c r="P29" s="43">
        <v>187.28767553118726</v>
      </c>
      <c r="Q29" s="43">
        <v>405.53804579141558</v>
      </c>
      <c r="R29" s="43">
        <v>211.477262</v>
      </c>
      <c r="S29" s="43">
        <v>254.63182900000001</v>
      </c>
      <c r="T29" s="43">
        <v>167.077944</v>
      </c>
      <c r="U29" s="43">
        <v>210.851269</v>
      </c>
      <c r="V29" s="43">
        <v>184.797054</v>
      </c>
      <c r="W29" s="43">
        <v>277.95882699999999</v>
      </c>
      <c r="X29" s="43">
        <v>170.08229499999999</v>
      </c>
      <c r="Y29" s="43">
        <v>211.78955400000001</v>
      </c>
      <c r="Z29" s="43">
        <v>203.143134</v>
      </c>
      <c r="AA29" s="43">
        <v>244.87356500000001</v>
      </c>
    </row>
    <row r="30" spans="1:27" x14ac:dyDescent="0.25">
      <c r="A30" s="6" t="s">
        <v>310</v>
      </c>
      <c r="B30" s="33">
        <f>B29*$B$13</f>
        <v>20.315014653799249</v>
      </c>
      <c r="C30" s="33">
        <f t="shared" ref="C30:K30" si="9">C29*$B$13</f>
        <v>41.498930583561382</v>
      </c>
      <c r="D30" s="33">
        <f t="shared" si="9"/>
        <v>49.799959545233577</v>
      </c>
      <c r="E30" s="33">
        <f t="shared" si="9"/>
        <v>57.839856429039557</v>
      </c>
      <c r="F30" s="33">
        <f t="shared" si="9"/>
        <v>65.582420627313411</v>
      </c>
      <c r="G30" s="33">
        <f t="shared" si="9"/>
        <v>72.991451590398995</v>
      </c>
      <c r="H30" s="33">
        <f t="shared" si="9"/>
        <v>80.030748804867329</v>
      </c>
      <c r="I30" s="33">
        <f t="shared" si="9"/>
        <v>86.664111719404644</v>
      </c>
      <c r="J30" s="33">
        <f t="shared" si="9"/>
        <v>92.855339730489177</v>
      </c>
      <c r="K30" s="33">
        <f t="shared" si="9"/>
        <v>98.568232340831159</v>
      </c>
      <c r="L30" s="33"/>
      <c r="M30" s="11">
        <v>22</v>
      </c>
      <c r="N30" s="10">
        <v>42064</v>
      </c>
      <c r="O30" s="43">
        <f t="shared" si="1"/>
        <v>206.317669</v>
      </c>
      <c r="P30" s="43">
        <v>190.13159344027142</v>
      </c>
      <c r="Q30" s="43">
        <v>427.12397516225633</v>
      </c>
      <c r="R30" s="43">
        <v>215.048632</v>
      </c>
      <c r="S30" s="43">
        <v>259.22094199999998</v>
      </c>
      <c r="T30" s="43">
        <v>168.23602</v>
      </c>
      <c r="U30" s="43">
        <v>213.041123</v>
      </c>
      <c r="V30" s="43">
        <v>186.368177</v>
      </c>
      <c r="W30" s="43">
        <v>279.99431700000002</v>
      </c>
      <c r="X30" s="43">
        <v>171.121893</v>
      </c>
      <c r="Y30" s="43">
        <v>213.17562599999999</v>
      </c>
      <c r="Z30" s="43">
        <v>206.317669</v>
      </c>
      <c r="AA30" s="43">
        <v>249.030126</v>
      </c>
    </row>
    <row r="31" spans="1:27" x14ac:dyDescent="0.25">
      <c r="A31" s="6" t="s">
        <v>304</v>
      </c>
      <c r="K31" s="32">
        <f>K30*(1+B16)/(B15-B16)</f>
        <v>1450.361133015087</v>
      </c>
      <c r="L31" s="32"/>
      <c r="M31" s="11">
        <v>23</v>
      </c>
      <c r="N31" s="10">
        <v>42095</v>
      </c>
      <c r="O31" s="43">
        <f t="shared" si="1"/>
        <v>209.49220299999999</v>
      </c>
      <c r="P31" s="43">
        <v>193.01869555275107</v>
      </c>
      <c r="Q31" s="43">
        <v>449.85887773459683</v>
      </c>
      <c r="R31" s="43">
        <v>218.620002</v>
      </c>
      <c r="S31" s="43">
        <v>263.78732500000001</v>
      </c>
      <c r="T31" s="43">
        <v>169.370935</v>
      </c>
      <c r="U31" s="43">
        <v>215.18471199999999</v>
      </c>
      <c r="V31" s="43">
        <v>187.88207499999999</v>
      </c>
      <c r="W31" s="43">
        <v>284.17603000000003</v>
      </c>
      <c r="X31" s="43">
        <v>172.120273</v>
      </c>
      <c r="Y31" s="43">
        <v>214.48569800000001</v>
      </c>
      <c r="Z31" s="43">
        <v>209.49220299999999</v>
      </c>
      <c r="AA31" s="43">
        <v>253.16461100000001</v>
      </c>
    </row>
    <row r="32" spans="1:27" ht="15.75" thickBot="1" x14ac:dyDescent="0.3">
      <c r="A32" s="6" t="s">
        <v>305</v>
      </c>
      <c r="B32" s="35">
        <f>(B30+B31)</f>
        <v>20.315014653799249</v>
      </c>
      <c r="C32" s="35">
        <f t="shared" ref="C32:K32" si="10">C30+C31</f>
        <v>41.498930583561382</v>
      </c>
      <c r="D32" s="35">
        <f t="shared" si="10"/>
        <v>49.799959545233577</v>
      </c>
      <c r="E32" s="35">
        <f t="shared" si="10"/>
        <v>57.839856429039557</v>
      </c>
      <c r="F32" s="35">
        <f t="shared" si="10"/>
        <v>65.582420627313411</v>
      </c>
      <c r="G32" s="35">
        <f t="shared" si="10"/>
        <v>72.991451590398995</v>
      </c>
      <c r="H32" s="35">
        <f t="shared" si="10"/>
        <v>80.030748804867329</v>
      </c>
      <c r="I32" s="35">
        <f t="shared" si="10"/>
        <v>86.664111719404644</v>
      </c>
      <c r="J32" s="35">
        <f t="shared" si="10"/>
        <v>92.855339730489177</v>
      </c>
      <c r="K32" s="35">
        <f t="shared" si="10"/>
        <v>1548.9293653559182</v>
      </c>
      <c r="L32" s="38"/>
      <c r="M32" s="11">
        <v>24</v>
      </c>
      <c r="N32" s="10">
        <v>42125</v>
      </c>
      <c r="O32" s="43">
        <f t="shared" si="1"/>
        <v>212.66673800000001</v>
      </c>
      <c r="P32" s="43">
        <v>195.94963761027648</v>
      </c>
      <c r="Q32" s="43">
        <v>473.80391091310963</v>
      </c>
      <c r="R32" s="43">
        <v>222.191371</v>
      </c>
      <c r="S32" s="43">
        <v>268.332448</v>
      </c>
      <c r="T32" s="43">
        <v>170.48314999999999</v>
      </c>
      <c r="U32" s="43">
        <v>217.28399099999999</v>
      </c>
      <c r="V32" s="43">
        <v>189.340295</v>
      </c>
      <c r="W32" s="43">
        <v>287.38548400000002</v>
      </c>
      <c r="X32" s="43">
        <v>173.078892</v>
      </c>
      <c r="Y32" s="43">
        <v>215.724919</v>
      </c>
      <c r="Z32" s="43">
        <v>212.66673800000001</v>
      </c>
      <c r="AA32" s="43">
        <v>257.27844499999998</v>
      </c>
    </row>
    <row r="33" spans="1:27" ht="15.75" thickTop="1" x14ac:dyDescent="0.25">
      <c r="M33" s="11">
        <v>25</v>
      </c>
      <c r="N33" s="10">
        <v>42156</v>
      </c>
      <c r="O33" s="43">
        <f t="shared" si="1"/>
        <v>215.841273</v>
      </c>
      <c r="P33" s="43">
        <v>198.92508531177577</v>
      </c>
      <c r="Q33" s="43">
        <v>499.02348738130348</v>
      </c>
      <c r="R33" s="43">
        <v>225.76274100000001</v>
      </c>
      <c r="S33" s="43">
        <v>272.85763100000003</v>
      </c>
      <c r="T33" s="43">
        <v>171.57312200000001</v>
      </c>
      <c r="U33" s="43">
        <v>219.34075100000001</v>
      </c>
      <c r="V33" s="43">
        <v>190.744393</v>
      </c>
      <c r="W33" s="43">
        <v>292.90463299999999</v>
      </c>
      <c r="X33" s="43">
        <v>173.999177</v>
      </c>
      <c r="Y33" s="43">
        <v>216.898043</v>
      </c>
      <c r="Z33" s="43">
        <v>215.841273</v>
      </c>
      <c r="AA33" s="43">
        <v>261.372906</v>
      </c>
    </row>
    <row r="34" spans="1:27" x14ac:dyDescent="0.25">
      <c r="A34" s="36" t="s">
        <v>314</v>
      </c>
      <c r="B34" s="38">
        <f>NPV(B15,B32:K32)</f>
        <v>929.66590101859242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11">
        <v>26</v>
      </c>
      <c r="N34" s="10">
        <v>42186</v>
      </c>
      <c r="O34" s="43">
        <f t="shared" si="1"/>
        <v>219.01580799999999</v>
      </c>
      <c r="P34" s="43">
        <v>201.94571446465375</v>
      </c>
      <c r="Q34" s="43">
        <v>525.58544837310615</v>
      </c>
      <c r="R34" s="43">
        <v>229.33411100000001</v>
      </c>
      <c r="S34" s="43">
        <v>277.36405999999999</v>
      </c>
      <c r="T34" s="43">
        <v>172.64129299999999</v>
      </c>
      <c r="U34" s="43">
        <v>221.35664199999999</v>
      </c>
      <c r="V34" s="43">
        <v>192.095924</v>
      </c>
      <c r="W34" s="43">
        <v>298.00259</v>
      </c>
      <c r="X34" s="43">
        <v>174.88251199999999</v>
      </c>
      <c r="Y34" s="43">
        <v>218.00947199999999</v>
      </c>
      <c r="Z34" s="43">
        <v>219.01580799999999</v>
      </c>
      <c r="AA34" s="43">
        <v>265.44914399999999</v>
      </c>
    </row>
    <row r="35" spans="1:27" x14ac:dyDescent="0.25">
      <c r="M35" s="11">
        <v>27</v>
      </c>
      <c r="N35" s="10">
        <v>42217</v>
      </c>
      <c r="O35" s="43">
        <f t="shared" si="1"/>
        <v>222.19034199999999</v>
      </c>
      <c r="P35" s="43">
        <v>205.01221113828666</v>
      </c>
      <c r="Q35" s="43">
        <v>553.56124616732552</v>
      </c>
      <c r="R35" s="43">
        <v>232.90548000000001</v>
      </c>
      <c r="S35" s="43">
        <v>281.85281199999997</v>
      </c>
      <c r="T35" s="43">
        <v>173.68810099999999</v>
      </c>
      <c r="U35" s="43">
        <v>223.333189</v>
      </c>
      <c r="V35" s="43">
        <v>193.39643899999999</v>
      </c>
      <c r="W35" s="43">
        <v>300.07901600000002</v>
      </c>
      <c r="X35" s="43">
        <v>175.73024799999999</v>
      </c>
      <c r="Y35" s="43">
        <v>219.06328300000001</v>
      </c>
      <c r="Z35" s="43">
        <v>222.19034199999999</v>
      </c>
      <c r="AA35" s="43">
        <v>269.50820299999998</v>
      </c>
    </row>
    <row r="36" spans="1:27" x14ac:dyDescent="0.25">
      <c r="A36" s="6" t="s">
        <v>320</v>
      </c>
      <c r="M36" s="11">
        <v>28</v>
      </c>
      <c r="N36" s="10">
        <v>42248</v>
      </c>
      <c r="O36" s="43">
        <f t="shared" si="1"/>
        <v>225.36487700000001</v>
      </c>
      <c r="P36" s="43">
        <v>208.12527181984777</v>
      </c>
      <c r="Q36" s="43">
        <v>583.02613629590394</v>
      </c>
      <c r="R36" s="43">
        <v>236.47685000000001</v>
      </c>
      <c r="S36" s="43">
        <v>286.32486299999999</v>
      </c>
      <c r="T36" s="43">
        <v>174.71397300000001</v>
      </c>
      <c r="U36" s="43">
        <v>225.27180899999999</v>
      </c>
      <c r="V36" s="43">
        <v>194.647481</v>
      </c>
      <c r="W36" s="43">
        <v>303.69367699999998</v>
      </c>
      <c r="X36" s="43">
        <v>176.54369800000001</v>
      </c>
      <c r="Y36" s="43">
        <v>220.06325799999999</v>
      </c>
      <c r="Z36" s="43">
        <v>225.36487700000001</v>
      </c>
      <c r="AA36" s="43">
        <v>273.55102799999997</v>
      </c>
    </row>
    <row r="37" spans="1:27" x14ac:dyDescent="0.25">
      <c r="M37" s="11">
        <v>29</v>
      </c>
      <c r="N37" s="10">
        <v>42278</v>
      </c>
      <c r="O37" s="43">
        <f t="shared" si="1"/>
        <v>228.539412</v>
      </c>
      <c r="P37" s="43">
        <v>211.2856035724991</v>
      </c>
      <c r="Q37" s="43">
        <v>614.05937998300942</v>
      </c>
      <c r="R37" s="43">
        <v>240.04821999999999</v>
      </c>
      <c r="S37" s="43">
        <v>290.78109999999998</v>
      </c>
      <c r="T37" s="43">
        <v>175.71932699999999</v>
      </c>
      <c r="U37" s="43">
        <v>227.173824</v>
      </c>
      <c r="V37" s="43">
        <v>195.85057900000001</v>
      </c>
      <c r="W37" s="43">
        <v>306.80509999999998</v>
      </c>
      <c r="X37" s="43">
        <v>177.32413600000001</v>
      </c>
      <c r="Y37" s="43">
        <v>221.012913</v>
      </c>
      <c r="Z37" s="43">
        <v>228.539412</v>
      </c>
      <c r="AA37" s="43">
        <v>277.57848100000001</v>
      </c>
    </row>
    <row r="38" spans="1:27" ht="18" x14ac:dyDescent="0.25">
      <c r="A38" s="6" t="s">
        <v>361</v>
      </c>
      <c r="M38" s="11">
        <v>30</v>
      </c>
      <c r="N38" s="10">
        <v>42309</v>
      </c>
      <c r="O38" s="43">
        <f t="shared" si="1"/>
        <v>231.71394699999999</v>
      </c>
      <c r="P38" s="43">
        <v>214.49392419598522</v>
      </c>
      <c r="Q38" s="43">
        <v>646.74445735953032</v>
      </c>
      <c r="R38" s="43">
        <v>243.61958899999999</v>
      </c>
      <c r="S38" s="43">
        <v>295.22233899999998</v>
      </c>
      <c r="T38" s="43">
        <v>176.70457300000001</v>
      </c>
      <c r="U38" s="43">
        <v>229.040469</v>
      </c>
      <c r="V38" s="43">
        <v>197.007248</v>
      </c>
      <c r="W38" s="43">
        <v>311.68170199999997</v>
      </c>
      <c r="X38" s="43">
        <v>178.0728</v>
      </c>
      <c r="Y38" s="43">
        <v>221.915515</v>
      </c>
      <c r="Z38" s="43">
        <v>231.71394699999999</v>
      </c>
      <c r="AA38" s="43">
        <v>281.59135099999997</v>
      </c>
    </row>
    <row r="39" spans="1:27" x14ac:dyDescent="0.25">
      <c r="A39" s="6" t="s">
        <v>360</v>
      </c>
      <c r="M39" s="11">
        <v>31</v>
      </c>
      <c r="N39" s="10">
        <v>42339</v>
      </c>
      <c r="O39" s="43">
        <f t="shared" si="1"/>
        <v>234.88848100000001</v>
      </c>
      <c r="P39" s="43">
        <v>217.75096238966563</v>
      </c>
      <c r="Q39" s="43">
        <v>681.16929202652477</v>
      </c>
      <c r="R39" s="43">
        <v>247.19095899999999</v>
      </c>
      <c r="S39" s="43">
        <v>299.64932499999998</v>
      </c>
      <c r="T39" s="43">
        <v>177.67011400000001</v>
      </c>
      <c r="U39" s="43">
        <v>230.87290300000001</v>
      </c>
      <c r="V39" s="43">
        <v>198.11898099999999</v>
      </c>
      <c r="W39" s="43">
        <v>316.65999299999999</v>
      </c>
      <c r="X39" s="43">
        <v>178.79088999999999</v>
      </c>
      <c r="Y39" s="43">
        <v>222.774103</v>
      </c>
      <c r="Z39" s="43">
        <v>234.88848100000001</v>
      </c>
      <c r="AA39" s="43">
        <v>285.59036200000003</v>
      </c>
    </row>
    <row r="40" spans="1:27" x14ac:dyDescent="0.25">
      <c r="M40" s="11">
        <v>32</v>
      </c>
      <c r="N40" s="10">
        <v>42370</v>
      </c>
      <c r="O40" s="43">
        <f t="shared" si="1"/>
        <v>238.063016</v>
      </c>
      <c r="P40" s="43">
        <v>221.05745791802281</v>
      </c>
      <c r="Q40" s="43">
        <v>717.42648757170628</v>
      </c>
      <c r="R40" s="43">
        <v>250.76232899999999</v>
      </c>
      <c r="S40" s="43">
        <v>304.06274500000001</v>
      </c>
      <c r="T40" s="43">
        <v>178.616345</v>
      </c>
      <c r="U40" s="43">
        <v>232.67221499999999</v>
      </c>
      <c r="V40" s="43">
        <v>199.187251</v>
      </c>
      <c r="W40" s="43">
        <v>319.21513299999998</v>
      </c>
      <c r="X40" s="43">
        <v>179.479568</v>
      </c>
      <c r="Y40" s="43">
        <v>223.591508</v>
      </c>
      <c r="Z40" s="43">
        <v>238.063016</v>
      </c>
      <c r="AA40" s="43">
        <v>289.57617800000003</v>
      </c>
    </row>
    <row r="41" spans="1:27" x14ac:dyDescent="0.25">
      <c r="A41" s="6" t="s">
        <v>364</v>
      </c>
      <c r="M41" s="11">
        <v>33</v>
      </c>
      <c r="N41" s="10">
        <v>42401</v>
      </c>
      <c r="O41" s="43">
        <f t="shared" si="1"/>
        <v>241.237551</v>
      </c>
      <c r="P41" s="43">
        <v>224.41416177868339</v>
      </c>
      <c r="Q41" s="43">
        <v>755.61357667519917</v>
      </c>
      <c r="R41" s="43">
        <v>254.333698</v>
      </c>
      <c r="S41" s="43">
        <v>308.463232</v>
      </c>
      <c r="T41" s="43">
        <v>179.54365000000001</v>
      </c>
      <c r="U41" s="43">
        <v>234.439435</v>
      </c>
      <c r="V41" s="43">
        <v>200.21350799999999</v>
      </c>
      <c r="W41" s="43">
        <v>323.941553</v>
      </c>
      <c r="X41" s="43">
        <v>180.139961</v>
      </c>
      <c r="Y41" s="43">
        <v>224.37036599999999</v>
      </c>
      <c r="Z41" s="43">
        <v>241.237551</v>
      </c>
      <c r="AA41" s="43">
        <v>293.54941400000001</v>
      </c>
    </row>
    <row r="42" spans="1:27" x14ac:dyDescent="0.25">
      <c r="M42" s="11">
        <v>34</v>
      </c>
      <c r="N42" s="10">
        <v>42430</v>
      </c>
      <c r="O42" s="43">
        <f t="shared" si="1"/>
        <v>244.41208599999999</v>
      </c>
      <c r="P42" s="43">
        <v>227.82183637299076</v>
      </c>
      <c r="Q42" s="43">
        <v>795.83328347466522</v>
      </c>
      <c r="R42" s="43">
        <v>257.90506800000003</v>
      </c>
      <c r="S42" s="43">
        <v>312.85137099999997</v>
      </c>
      <c r="T42" s="43">
        <v>180.45240899999999</v>
      </c>
      <c r="U42" s="43">
        <v>236.175533</v>
      </c>
      <c r="V42" s="43">
        <v>201.199173</v>
      </c>
      <c r="W42" s="43">
        <v>329.49784299999999</v>
      </c>
      <c r="X42" s="43">
        <v>180.77315899999999</v>
      </c>
      <c r="Y42" s="43">
        <v>225.113133</v>
      </c>
      <c r="Z42" s="43">
        <v>244.41208599999999</v>
      </c>
      <c r="AA42" s="43">
        <v>297.51063799999997</v>
      </c>
    </row>
    <row r="43" spans="1:27" x14ac:dyDescent="0.25">
      <c r="M43" s="11">
        <v>35</v>
      </c>
      <c r="N43" s="10">
        <v>42461</v>
      </c>
      <c r="O43" s="43">
        <f t="shared" si="1"/>
        <v>247.58662000000001</v>
      </c>
      <c r="P43" s="43">
        <v>231.28125567916769</v>
      </c>
      <c r="Q43" s="43">
        <v>838.19379989556876</v>
      </c>
      <c r="R43" s="43">
        <v>261.47643799999997</v>
      </c>
      <c r="S43" s="43">
        <v>317.22770500000001</v>
      </c>
      <c r="T43" s="43">
        <v>181.34299300000001</v>
      </c>
      <c r="U43" s="43">
        <v>237.88143199999999</v>
      </c>
      <c r="V43" s="43">
        <v>202.14564200000001</v>
      </c>
      <c r="W43" s="43">
        <v>335.64997699999998</v>
      </c>
      <c r="X43" s="43">
        <v>181.38021699999999</v>
      </c>
      <c r="Y43" s="43">
        <v>225.82209800000001</v>
      </c>
      <c r="Z43" s="43">
        <v>247.58662000000001</v>
      </c>
      <c r="AA43" s="43">
        <v>301.460375</v>
      </c>
    </row>
    <row r="44" spans="1:27" x14ac:dyDescent="0.25">
      <c r="M44" s="11">
        <v>36</v>
      </c>
      <c r="N44" s="10">
        <v>42491</v>
      </c>
      <c r="O44" s="43">
        <f t="shared" si="1"/>
        <v>250.761155</v>
      </c>
      <c r="P44" s="43">
        <v>234.79320542810848</v>
      </c>
      <c r="Q44" s="43">
        <v>882.80907668991517</v>
      </c>
      <c r="R44" s="43">
        <v>265.04780699999998</v>
      </c>
      <c r="S44" s="43">
        <v>321.592738</v>
      </c>
      <c r="T44" s="43">
        <v>182.215765</v>
      </c>
      <c r="U44" s="43">
        <v>239.558007</v>
      </c>
      <c r="V44" s="43">
        <v>203.05427800000001</v>
      </c>
      <c r="W44" s="43">
        <v>336.64758599999999</v>
      </c>
      <c r="X44" s="43">
        <v>181.962152</v>
      </c>
      <c r="Y44" s="43">
        <v>226.49939599999999</v>
      </c>
      <c r="Z44" s="43">
        <v>250.761155</v>
      </c>
      <c r="AA44" s="43">
        <v>305.39911499999999</v>
      </c>
    </row>
    <row r="45" spans="1:27" x14ac:dyDescent="0.25">
      <c r="M45" s="11">
        <v>37</v>
      </c>
      <c r="N45" s="10">
        <v>42522</v>
      </c>
      <c r="O45" s="43">
        <f t="shared" si="1"/>
        <v>253.93568999999999</v>
      </c>
      <c r="P45" s="43">
        <v>238.35848328184039</v>
      </c>
      <c r="Q45" s="43">
        <v>929.79912996636415</v>
      </c>
      <c r="R45" s="43">
        <v>268.61917699999998</v>
      </c>
      <c r="S45" s="43">
        <v>325.94693999999998</v>
      </c>
      <c r="T45" s="43">
        <v>183.07108099999999</v>
      </c>
      <c r="U45" s="43">
        <v>241.20608899999999</v>
      </c>
      <c r="V45" s="43">
        <v>203.92641699999999</v>
      </c>
      <c r="W45" s="43">
        <v>341.31727999999998</v>
      </c>
      <c r="X45" s="43">
        <v>182.51995099999999</v>
      </c>
      <c r="Y45" s="43">
        <v>227.147018</v>
      </c>
      <c r="Z45" s="43">
        <v>253.93568999999999</v>
      </c>
      <c r="AA45" s="43">
        <v>309.32731200000001</v>
      </c>
    </row>
    <row r="46" spans="1:27" x14ac:dyDescent="0.25">
      <c r="M46" s="11">
        <v>38</v>
      </c>
      <c r="N46" s="10">
        <v>42552</v>
      </c>
      <c r="O46" s="43">
        <f t="shared" si="1"/>
        <v>257.11022500000001</v>
      </c>
      <c r="P46" s="43">
        <v>241.97789901469508</v>
      </c>
      <c r="Q46" s="43">
        <v>979.29036403628959</v>
      </c>
      <c r="R46" s="43">
        <v>272.19054699999998</v>
      </c>
      <c r="S46" s="43">
        <v>330.29074800000001</v>
      </c>
      <c r="T46" s="43">
        <v>183.909291</v>
      </c>
      <c r="U46" s="43">
        <v>242.826472</v>
      </c>
      <c r="V46" s="43">
        <v>204.763362</v>
      </c>
      <c r="W46" s="43">
        <v>340.75086399999998</v>
      </c>
      <c r="X46" s="43">
        <v>183.054564</v>
      </c>
      <c r="Y46" s="43">
        <v>227.76682099999999</v>
      </c>
      <c r="Z46" s="43">
        <v>257.11022500000001</v>
      </c>
      <c r="AA46" s="43">
        <v>313.24539199999998</v>
      </c>
    </row>
    <row r="47" spans="1:27" x14ac:dyDescent="0.25">
      <c r="M47" s="11">
        <v>39</v>
      </c>
      <c r="N47" s="10">
        <v>42583</v>
      </c>
      <c r="O47" s="43">
        <f t="shared" si="1"/>
        <v>260.28476000000001</v>
      </c>
      <c r="P47" s="43">
        <v>245.65227469723087</v>
      </c>
      <c r="Q47" s="43">
        <v>1031.4159114442505</v>
      </c>
      <c r="R47" s="43">
        <v>275.76191699999998</v>
      </c>
      <c r="S47" s="43">
        <v>334.624572</v>
      </c>
      <c r="T47" s="43">
        <v>184.73073600000001</v>
      </c>
      <c r="U47" s="43">
        <v>244.41991300000001</v>
      </c>
      <c r="V47" s="43">
        <v>205.566384</v>
      </c>
      <c r="W47" s="43">
        <v>344.78447499999999</v>
      </c>
      <c r="X47" s="43">
        <v>183.56690900000001</v>
      </c>
      <c r="Y47" s="43">
        <v>228.36053899999999</v>
      </c>
      <c r="Z47" s="43">
        <v>260.28476000000001</v>
      </c>
      <c r="AA47" s="43">
        <v>317.153751</v>
      </c>
    </row>
    <row r="48" spans="1:27" x14ac:dyDescent="0.25">
      <c r="M48" s="11">
        <v>40</v>
      </c>
      <c r="N48" s="10">
        <v>42614</v>
      </c>
      <c r="O48" s="43">
        <f t="shared" si="1"/>
        <v>263.459294</v>
      </c>
      <c r="P48" s="43">
        <v>249.38244488294808</v>
      </c>
      <c r="Q48" s="43">
        <v>1086.3159910975617</v>
      </c>
      <c r="R48" s="43">
        <v>279.33328599999999</v>
      </c>
      <c r="S48" s="43">
        <v>338.94879500000002</v>
      </c>
      <c r="T48" s="43">
        <v>185.535752</v>
      </c>
      <c r="U48" s="43">
        <v>245.98713599999999</v>
      </c>
      <c r="V48" s="43">
        <v>206.33672100000001</v>
      </c>
      <c r="W48" s="43">
        <v>350.87960500000003</v>
      </c>
      <c r="X48" s="43">
        <v>184.05787100000001</v>
      </c>
      <c r="Y48" s="43">
        <v>228.929787</v>
      </c>
      <c r="Z48" s="43">
        <v>263.459294</v>
      </c>
      <c r="AA48" s="43">
        <v>321.05275999999998</v>
      </c>
    </row>
    <row r="49" spans="13:27" x14ac:dyDescent="0.25">
      <c r="M49" s="11">
        <v>41</v>
      </c>
      <c r="N49" s="10">
        <v>42644</v>
      </c>
      <c r="O49" s="43">
        <f t="shared" si="1"/>
        <v>266.63382899999999</v>
      </c>
      <c r="P49" s="43">
        <v>253.16925679783944</v>
      </c>
      <c r="Q49" s="43">
        <v>1144.1382854583419</v>
      </c>
      <c r="R49" s="43">
        <v>282.90465599999999</v>
      </c>
      <c r="S49" s="43">
        <v>343.26377500000001</v>
      </c>
      <c r="T49" s="43">
        <v>186.324668</v>
      </c>
      <c r="U49" s="43">
        <v>247.52883299999999</v>
      </c>
      <c r="V49" s="43">
        <v>207.07557800000001</v>
      </c>
      <c r="W49" s="43">
        <v>351.282873</v>
      </c>
      <c r="X49" s="43">
        <v>184.52830399999999</v>
      </c>
      <c r="Y49" s="43">
        <v>229.47607500000001</v>
      </c>
      <c r="Z49" s="43">
        <v>266.63382899999999</v>
      </c>
      <c r="AA49" s="43">
        <v>324.942769</v>
      </c>
    </row>
    <row r="50" spans="13:27" x14ac:dyDescent="0.25">
      <c r="M50" s="11">
        <v>42</v>
      </c>
      <c r="N50" s="10">
        <v>42675</v>
      </c>
      <c r="O50" s="43">
        <f t="shared" si="1"/>
        <v>269.80836399999998</v>
      </c>
      <c r="P50" s="43">
        <v>257.01357053281879</v>
      </c>
      <c r="Q50" s="43">
        <v>1205.0383378126933</v>
      </c>
      <c r="R50" s="43">
        <v>286.47602599999999</v>
      </c>
      <c r="S50" s="43">
        <v>347.56985100000003</v>
      </c>
      <c r="T50" s="43">
        <v>187.09780499999999</v>
      </c>
      <c r="U50" s="43">
        <v>249.045669</v>
      </c>
      <c r="V50" s="43">
        <v>207.78412499999999</v>
      </c>
      <c r="W50" s="43">
        <v>359.544982</v>
      </c>
      <c r="X50" s="43">
        <v>184.97903199999999</v>
      </c>
      <c r="Y50" s="43">
        <v>230.000812</v>
      </c>
      <c r="Z50" s="43">
        <v>269.80836399999998</v>
      </c>
      <c r="AA50" s="43">
        <v>328.82410499999997</v>
      </c>
    </row>
    <row r="51" spans="13:27" x14ac:dyDescent="0.25">
      <c r="M51" s="11">
        <v>43</v>
      </c>
      <c r="N51" s="10">
        <v>42705</v>
      </c>
      <c r="O51" s="43">
        <f t="shared" si="1"/>
        <v>272.98289899999997</v>
      </c>
      <c r="P51" s="43">
        <v>260.91625923907185</v>
      </c>
      <c r="Q51" s="43">
        <v>1269.1799706856766</v>
      </c>
      <c r="R51" s="43">
        <v>290.04739499999999</v>
      </c>
      <c r="S51" s="43">
        <v>351.86734000000001</v>
      </c>
      <c r="T51" s="43">
        <v>187.855479</v>
      </c>
      <c r="U51" s="43">
        <v>250.53828200000001</v>
      </c>
      <c r="V51" s="43">
        <v>208.46350200000001</v>
      </c>
      <c r="W51" s="43">
        <v>360.58317</v>
      </c>
      <c r="X51" s="43">
        <v>185.41084699999999</v>
      </c>
      <c r="Y51" s="43">
        <v>230.505312</v>
      </c>
      <c r="Z51" s="43">
        <v>272.98289899999997</v>
      </c>
      <c r="AA51" s="43">
        <v>332.69707499999998</v>
      </c>
    </row>
    <row r="52" spans="13:27" x14ac:dyDescent="0.25">
      <c r="M52" s="11">
        <v>44</v>
      </c>
      <c r="N52" s="10">
        <v>42736</v>
      </c>
      <c r="O52" s="43">
        <f t="shared" si="1"/>
        <v>276.15743300000003</v>
      </c>
      <c r="P52" s="43">
        <v>264.87820932637311</v>
      </c>
      <c r="Q52" s="43">
        <v>1336.7357265276273</v>
      </c>
      <c r="R52" s="43">
        <v>293.618765</v>
      </c>
      <c r="S52" s="43">
        <v>356.156542</v>
      </c>
      <c r="T52" s="43">
        <v>188.59800000000001</v>
      </c>
      <c r="U52" s="43">
        <v>252.007284</v>
      </c>
      <c r="V52" s="43">
        <v>209.114813</v>
      </c>
      <c r="W52" s="43">
        <v>364.59861599999999</v>
      </c>
      <c r="X52" s="43">
        <v>185.82451499999999</v>
      </c>
      <c r="Y52" s="43">
        <v>230.990802</v>
      </c>
      <c r="Z52" s="43">
        <v>276.15743300000003</v>
      </c>
      <c r="AA52" s="43">
        <v>336.56196999999997</v>
      </c>
    </row>
    <row r="53" spans="13:27" x14ac:dyDescent="0.25">
      <c r="M53" s="11">
        <v>45</v>
      </c>
      <c r="N53" s="10">
        <v>42767</v>
      </c>
      <c r="O53" s="43">
        <f t="shared" si="1"/>
        <v>279.33196800000002</v>
      </c>
      <c r="P53" s="43">
        <v>268.90032066441455</v>
      </c>
      <c r="Q53" s="43">
        <v>1407.8873318572687</v>
      </c>
      <c r="R53" s="43">
        <v>297.190135</v>
      </c>
      <c r="S53" s="43">
        <v>360.43773700000003</v>
      </c>
      <c r="T53" s="43">
        <v>189.32567</v>
      </c>
      <c r="U53" s="43">
        <v>253.45326399999999</v>
      </c>
      <c r="V53" s="43">
        <v>209.73912799999999</v>
      </c>
      <c r="W53" s="43">
        <v>370.00793199999998</v>
      </c>
      <c r="X53" s="43">
        <v>186.22076899999999</v>
      </c>
      <c r="Y53" s="43">
        <v>231.458429</v>
      </c>
      <c r="Z53" s="43">
        <v>279.33196800000002</v>
      </c>
      <c r="AA53" s="43">
        <v>340.41906399999999</v>
      </c>
    </row>
    <row r="54" spans="13:27" x14ac:dyDescent="0.25">
      <c r="M54" s="11">
        <v>46</v>
      </c>
      <c r="N54" s="10">
        <v>42795</v>
      </c>
      <c r="O54" s="43">
        <f t="shared" si="1"/>
        <v>282.50650300000001</v>
      </c>
      <c r="P54" s="43">
        <v>272.983506787191</v>
      </c>
      <c r="Q54" s="43">
        <v>1482.8261861101776</v>
      </c>
      <c r="R54" s="43">
        <v>300.761504</v>
      </c>
      <c r="S54" s="43">
        <v>364.71119299999998</v>
      </c>
      <c r="T54" s="43">
        <v>190.03878599999999</v>
      </c>
      <c r="U54" s="43">
        <v>254.87679</v>
      </c>
      <c r="V54" s="43">
        <v>210.33748600000001</v>
      </c>
      <c r="W54" s="43">
        <v>372.35052300000001</v>
      </c>
      <c r="X54" s="43">
        <v>186.60032000000001</v>
      </c>
      <c r="Y54" s="43">
        <v>231.90926200000001</v>
      </c>
      <c r="Z54" s="43">
        <v>282.50650300000001</v>
      </c>
      <c r="AA54" s="43">
        <v>344.26861400000001</v>
      </c>
    </row>
    <row r="55" spans="13:27" x14ac:dyDescent="0.25">
      <c r="M55" s="11">
        <v>47</v>
      </c>
      <c r="N55" s="10">
        <v>42826</v>
      </c>
      <c r="O55" s="43">
        <f t="shared" si="1"/>
        <v>285.681038</v>
      </c>
      <c r="P55" s="43">
        <v>277.12869510048932</v>
      </c>
      <c r="Q55" s="43">
        <v>1561.753876507617</v>
      </c>
      <c r="R55" s="43">
        <v>304.332874</v>
      </c>
      <c r="S55" s="43">
        <v>368.97716300000002</v>
      </c>
      <c r="T55" s="43">
        <v>190.73764</v>
      </c>
      <c r="U55" s="43">
        <v>256.27840900000001</v>
      </c>
      <c r="V55" s="43">
        <v>210.91089199999999</v>
      </c>
      <c r="W55" s="43">
        <v>377.36497700000001</v>
      </c>
      <c r="X55" s="43">
        <v>186.96384800000001</v>
      </c>
      <c r="Y55" s="43">
        <v>232.344301</v>
      </c>
      <c r="Z55" s="43">
        <v>285.681038</v>
      </c>
      <c r="AA55" s="43">
        <v>348.11086699999998</v>
      </c>
    </row>
    <row r="56" spans="13:27" x14ac:dyDescent="0.25">
      <c r="M56" s="11">
        <v>48</v>
      </c>
      <c r="N56" s="10">
        <v>42856</v>
      </c>
      <c r="O56" s="43">
        <f t="shared" si="1"/>
        <v>288.855572</v>
      </c>
      <c r="P56" s="43">
        <v>281.33682709252832</v>
      </c>
      <c r="Q56" s="43">
        <v>1644.8827203307426</v>
      </c>
      <c r="R56" s="43">
        <v>307.90424400000001</v>
      </c>
      <c r="S56" s="43">
        <v>373.235884</v>
      </c>
      <c r="T56" s="43">
        <v>191.422517</v>
      </c>
      <c r="U56" s="43">
        <v>257.65864900000003</v>
      </c>
      <c r="V56" s="43">
        <v>211.460318</v>
      </c>
      <c r="W56" s="43">
        <v>378.05748599999998</v>
      </c>
      <c r="X56" s="43">
        <v>187.31200999999999</v>
      </c>
      <c r="Y56" s="43">
        <v>232.76447899999999</v>
      </c>
      <c r="Z56" s="43">
        <v>288.855572</v>
      </c>
      <c r="AA56" s="43">
        <v>351.94605300000001</v>
      </c>
    </row>
    <row r="57" spans="13:27" x14ac:dyDescent="0.25">
      <c r="M57" s="11">
        <v>49</v>
      </c>
      <c r="N57" s="10">
        <v>42887</v>
      </c>
      <c r="O57" s="43">
        <f t="shared" si="1"/>
        <v>292.03010699999999</v>
      </c>
      <c r="P57" s="43">
        <v>285.60885854779684</v>
      </c>
      <c r="Q57" s="43">
        <v>1732.4363360589155</v>
      </c>
      <c r="R57" s="43">
        <v>311.47561300000001</v>
      </c>
      <c r="S57" s="43">
        <v>377.48758400000003</v>
      </c>
      <c r="T57" s="43">
        <v>192.09369599999999</v>
      </c>
      <c r="U57" s="43">
        <v>259.01801699999999</v>
      </c>
      <c r="V57" s="43">
        <v>211.986705</v>
      </c>
      <c r="W57" s="43">
        <v>379.133398</v>
      </c>
      <c r="X57" s="43">
        <v>187.64543499999999</v>
      </c>
      <c r="Y57" s="43">
        <v>233.170669</v>
      </c>
      <c r="Z57" s="43">
        <v>292.03010699999999</v>
      </c>
      <c r="AA57" s="43">
        <v>355.77439299999998</v>
      </c>
    </row>
    <row r="58" spans="13:27" x14ac:dyDescent="0.25">
      <c r="M58" s="11">
        <v>50</v>
      </c>
      <c r="N58" s="10">
        <v>42917</v>
      </c>
      <c r="O58" s="43">
        <f t="shared" si="1"/>
        <v>295.20464199999998</v>
      </c>
      <c r="P58" s="43">
        <v>289.94575976413932</v>
      </c>
      <c r="Q58" s="43">
        <v>1824.650244908494</v>
      </c>
      <c r="R58" s="43">
        <v>315.04698300000001</v>
      </c>
      <c r="S58" s="43">
        <v>381.73247700000002</v>
      </c>
      <c r="T58" s="43">
        <v>192.751451</v>
      </c>
      <c r="U58" s="43">
        <v>260.35700800000001</v>
      </c>
      <c r="V58" s="43">
        <v>212.490962</v>
      </c>
      <c r="W58" s="43">
        <v>382.81158099999999</v>
      </c>
      <c r="X58" s="43">
        <v>187.964731</v>
      </c>
      <c r="Y58" s="43">
        <v>233.56368499999999</v>
      </c>
      <c r="Z58" s="43">
        <v>295.20464199999998</v>
      </c>
      <c r="AA58" s="43">
        <v>359.59609399999999</v>
      </c>
    </row>
    <row r="59" spans="13:27" x14ac:dyDescent="0.25">
      <c r="M59" s="11">
        <v>51</v>
      </c>
      <c r="N59" s="10">
        <v>42948</v>
      </c>
      <c r="O59" s="43">
        <f t="shared" si="1"/>
        <v>298.37917700000003</v>
      </c>
      <c r="P59" s="43">
        <v>294.34851577313759</v>
      </c>
      <c r="Q59" s="43">
        <v>1921.7725043902594</v>
      </c>
      <c r="R59" s="43">
        <v>318.61835300000001</v>
      </c>
      <c r="S59" s="43">
        <v>385.97076700000002</v>
      </c>
      <c r="T59" s="43">
        <v>193.396051</v>
      </c>
      <c r="U59" s="43">
        <v>261.67609499999998</v>
      </c>
      <c r="V59" s="43">
        <v>212.97396800000001</v>
      </c>
      <c r="W59" s="43">
        <v>388.68165299999998</v>
      </c>
      <c r="X59" s="43">
        <v>188.27047999999999</v>
      </c>
      <c r="Y59" s="43">
        <v>233.944288</v>
      </c>
      <c r="Z59" s="43">
        <v>298.37917700000003</v>
      </c>
      <c r="AA59" s="43">
        <v>363.41135600000001</v>
      </c>
    </row>
    <row r="60" spans="13:27" x14ac:dyDescent="0.25">
      <c r="M60" s="11">
        <v>52</v>
      </c>
      <c r="N60" s="10">
        <v>42979</v>
      </c>
      <c r="O60" s="43">
        <f t="shared" si="1"/>
        <v>301.55371100000002</v>
      </c>
      <c r="P60" s="43">
        <v>298.81812656383892</v>
      </c>
      <c r="Q60" s="43">
        <v>2024.0643755897579</v>
      </c>
      <c r="R60" s="43">
        <v>322.18972200000002</v>
      </c>
      <c r="S60" s="43">
        <v>390.20264900000001</v>
      </c>
      <c r="T60" s="43">
        <v>194.027759</v>
      </c>
      <c r="U60" s="43">
        <v>262.97573999999997</v>
      </c>
      <c r="V60" s="43">
        <v>213.43656999999999</v>
      </c>
      <c r="W60" s="43">
        <v>395.70191599999998</v>
      </c>
      <c r="X60" s="43">
        <v>188.563243</v>
      </c>
      <c r="Y60" s="43">
        <v>234.31319099999999</v>
      </c>
      <c r="Z60" s="43">
        <v>301.55371100000002</v>
      </c>
      <c r="AA60" s="43">
        <v>367.22036600000001</v>
      </c>
    </row>
    <row r="61" spans="13:27" x14ac:dyDescent="0.25">
      <c r="M61" s="11">
        <v>53</v>
      </c>
      <c r="N61" s="10">
        <v>43009</v>
      </c>
      <c r="O61" s="43">
        <f t="shared" si="1"/>
        <v>304.72824600000001</v>
      </c>
      <c r="P61" s="43">
        <v>303.35560730988175</v>
      </c>
      <c r="Q61" s="43">
        <v>2131.8010259655589</v>
      </c>
      <c r="R61" s="43">
        <v>325.76109200000002</v>
      </c>
      <c r="S61" s="43">
        <v>394.42830800000002</v>
      </c>
      <c r="T61" s="43">
        <v>194.64683299999999</v>
      </c>
      <c r="U61" s="43">
        <v>264.25638700000002</v>
      </c>
      <c r="V61" s="43">
        <v>213.87958699999999</v>
      </c>
      <c r="W61" s="43">
        <v>397.76036499999998</v>
      </c>
      <c r="X61" s="43">
        <v>188.843558</v>
      </c>
      <c r="Y61" s="43">
        <v>234.67105799999999</v>
      </c>
      <c r="Z61" s="43">
        <v>304.72824600000001</v>
      </c>
      <c r="AA61" s="43">
        <v>371.023304</v>
      </c>
    </row>
    <row r="62" spans="13:27" x14ac:dyDescent="0.25">
      <c r="M62" s="11">
        <v>54</v>
      </c>
      <c r="N62" s="10">
        <v>43040</v>
      </c>
      <c r="O62" s="43">
        <f t="shared" si="1"/>
        <v>307.902781</v>
      </c>
      <c r="P62" s="43">
        <v>307.96198860006979</v>
      </c>
      <c r="Q62" s="43">
        <v>2245.2722695559733</v>
      </c>
      <c r="R62" s="43">
        <v>329.33246200000002</v>
      </c>
      <c r="S62" s="43">
        <v>398.64792</v>
      </c>
      <c r="T62" s="43">
        <v>195.253524</v>
      </c>
      <c r="U62" s="43">
        <v>265.51846899999998</v>
      </c>
      <c r="V62" s="43">
        <v>214.30380700000001</v>
      </c>
      <c r="W62" s="43">
        <v>400.95620300000002</v>
      </c>
      <c r="X62" s="43">
        <v>189.111942</v>
      </c>
      <c r="Y62" s="43">
        <v>235.01851199999999</v>
      </c>
      <c r="Z62" s="43">
        <v>307.902781</v>
      </c>
      <c r="AA62" s="43">
        <v>374.82034099999998</v>
      </c>
    </row>
    <row r="63" spans="13:27" x14ac:dyDescent="0.25">
      <c r="M63" s="11">
        <v>55</v>
      </c>
      <c r="N63" s="10">
        <v>43070</v>
      </c>
      <c r="O63" s="43">
        <f t="shared" si="1"/>
        <v>311.077316</v>
      </c>
      <c r="P63" s="43">
        <v>312.63831667244779</v>
      </c>
      <c r="Q63" s="43">
        <v>2364.7833465854037</v>
      </c>
      <c r="R63" s="43">
        <v>332.90383100000003</v>
      </c>
      <c r="S63" s="43">
        <v>402.86165199999999</v>
      </c>
      <c r="T63" s="43">
        <v>195.84808200000001</v>
      </c>
      <c r="U63" s="43">
        <v>266.76240300000001</v>
      </c>
      <c r="V63" s="43">
        <v>214.709992</v>
      </c>
      <c r="W63" s="43">
        <v>398.49919599999998</v>
      </c>
      <c r="X63" s="43">
        <v>189.36889199999999</v>
      </c>
      <c r="Y63" s="43">
        <v>235.356134</v>
      </c>
      <c r="Z63" s="43">
        <v>311.077316</v>
      </c>
      <c r="AA63" s="43">
        <v>378.61164100000002</v>
      </c>
    </row>
    <row r="64" spans="13:27" x14ac:dyDescent="0.25">
      <c r="M64" s="11">
        <v>56</v>
      </c>
      <c r="N64" s="10">
        <v>43101</v>
      </c>
      <c r="O64" s="43">
        <f t="shared" si="1"/>
        <v>314.25184999999999</v>
      </c>
      <c r="P64" s="43">
        <v>317.38565365193119</v>
      </c>
      <c r="Q64" s="43">
        <v>2490.6557445674857</v>
      </c>
      <c r="R64" s="43">
        <v>336.47520100000003</v>
      </c>
      <c r="S64" s="43">
        <v>407.06966599999998</v>
      </c>
      <c r="T64" s="43">
        <v>196.43074899999999</v>
      </c>
      <c r="U64" s="43">
        <v>267.98859499999998</v>
      </c>
      <c r="V64" s="43">
        <v>215.09887599999999</v>
      </c>
      <c r="W64" s="43">
        <v>399.97360099999997</v>
      </c>
      <c r="X64" s="43">
        <v>189.61488499999999</v>
      </c>
      <c r="Y64" s="43">
        <v>235.68446900000001</v>
      </c>
      <c r="Z64" s="43">
        <v>314.25184999999999</v>
      </c>
      <c r="AA64" s="43">
        <v>382.397358</v>
      </c>
    </row>
    <row r="65" spans="13:27" x14ac:dyDescent="0.25">
      <c r="M65" s="11">
        <v>57</v>
      </c>
      <c r="N65" s="10">
        <v>43132</v>
      </c>
      <c r="O65" s="43">
        <f t="shared" si="1"/>
        <v>317.42638499999998</v>
      </c>
      <c r="P65" s="43">
        <v>322.20507779154474</v>
      </c>
      <c r="Q65" s="43">
        <v>2623.2280631138078</v>
      </c>
      <c r="R65" s="43">
        <v>340.04657099999997</v>
      </c>
      <c r="S65" s="43">
        <v>411.27211499999999</v>
      </c>
      <c r="T65" s="43">
        <v>197.00176200000001</v>
      </c>
      <c r="U65" s="43">
        <v>269.19743899999997</v>
      </c>
      <c r="V65" s="43">
        <v>215.47116399999999</v>
      </c>
      <c r="W65" s="43">
        <v>404.544915</v>
      </c>
      <c r="X65" s="43">
        <v>189.85037800000001</v>
      </c>
      <c r="Y65" s="43">
        <v>236.00402700000001</v>
      </c>
      <c r="Z65" s="43">
        <v>317.42638499999998</v>
      </c>
      <c r="AA65" s="43">
        <v>386.17764299999999</v>
      </c>
    </row>
    <row r="66" spans="13:27" x14ac:dyDescent="0.25">
      <c r="M66" s="11">
        <v>58</v>
      </c>
      <c r="N66" s="10">
        <v>43160</v>
      </c>
      <c r="O66" s="43">
        <f t="shared" si="1"/>
        <v>320.60091999999997</v>
      </c>
      <c r="P66" s="43">
        <v>327.09768371732355</v>
      </c>
      <c r="Q66" s="43">
        <v>2762.8569247745613</v>
      </c>
      <c r="R66" s="43">
        <v>343.61794099999997</v>
      </c>
      <c r="S66" s="43">
        <v>415.46914600000002</v>
      </c>
      <c r="T66" s="43">
        <v>197.56135499999999</v>
      </c>
      <c r="U66" s="43">
        <v>270.38931600000001</v>
      </c>
      <c r="V66" s="43">
        <v>215.82753700000001</v>
      </c>
      <c r="W66" s="43">
        <v>405.10049600000002</v>
      </c>
      <c r="X66" s="43">
        <v>190.07581200000001</v>
      </c>
      <c r="Y66" s="43">
        <v>236.31528399999999</v>
      </c>
      <c r="Z66" s="43">
        <v>320.60091999999997</v>
      </c>
      <c r="AA66" s="43">
        <v>389.95263699999998</v>
      </c>
    </row>
    <row r="67" spans="13:27" x14ac:dyDescent="0.25">
      <c r="M67" s="11">
        <v>59</v>
      </c>
      <c r="N67" s="10">
        <v>43191</v>
      </c>
      <c r="O67" s="43">
        <f t="shared" si="1"/>
        <v>323.77545500000002</v>
      </c>
      <c r="P67" s="43">
        <v>332.06458267693364</v>
      </c>
      <c r="Q67" s="43">
        <v>2909.9179343613082</v>
      </c>
      <c r="R67" s="43">
        <v>347.18930999999998</v>
      </c>
      <c r="S67" s="43">
        <v>419.66089799999997</v>
      </c>
      <c r="T67" s="43">
        <v>198.109756</v>
      </c>
      <c r="U67" s="43">
        <v>271.56459799999999</v>
      </c>
      <c r="V67" s="43">
        <v>216.16864899999999</v>
      </c>
      <c r="W67" s="43">
        <v>410.02524</v>
      </c>
      <c r="X67" s="43">
        <v>190.29160899999999</v>
      </c>
      <c r="Y67" s="43">
        <v>236.61868799999999</v>
      </c>
      <c r="Z67" s="43">
        <v>323.77545500000002</v>
      </c>
      <c r="AA67" s="43">
        <v>393.72247599999997</v>
      </c>
    </row>
    <row r="68" spans="13:27" x14ac:dyDescent="0.25">
      <c r="M68" s="11">
        <v>60</v>
      </c>
      <c r="N68" s="10">
        <v>43221</v>
      </c>
      <c r="O68" s="43">
        <f t="shared" si="1"/>
        <v>326.94998900000002</v>
      </c>
      <c r="P68" s="43">
        <v>337.10690279206705</v>
      </c>
      <c r="Q68" s="43">
        <v>3064.806689332459</v>
      </c>
      <c r="R68" s="43">
        <v>350.76067999999998</v>
      </c>
      <c r="S68" s="43">
        <v>423.84750700000001</v>
      </c>
      <c r="T68" s="43">
        <v>198.647188</v>
      </c>
      <c r="U68" s="43">
        <v>272.72364299999998</v>
      </c>
      <c r="V68" s="43">
        <v>216.49513099999999</v>
      </c>
      <c r="W68" s="43">
        <v>410.36844000000002</v>
      </c>
      <c r="X68" s="43">
        <v>190.49817300000001</v>
      </c>
      <c r="Y68" s="43">
        <v>236.91465500000001</v>
      </c>
      <c r="Z68" s="43">
        <v>326.94998900000002</v>
      </c>
      <c r="AA68" s="43">
        <v>397.48729200000002</v>
      </c>
    </row>
    <row r="69" spans="13:27" x14ac:dyDescent="0.25">
      <c r="M69" s="11">
        <v>61</v>
      </c>
      <c r="N69" s="10">
        <v>43252</v>
      </c>
      <c r="O69" s="43">
        <f t="shared" si="1"/>
        <v>330.12452400000001</v>
      </c>
      <c r="P69" s="43">
        <v>342.22578931467012</v>
      </c>
      <c r="Q69" s="43">
        <v>3227.9398439594302</v>
      </c>
      <c r="R69" s="43">
        <v>354.33204999999998</v>
      </c>
      <c r="S69" s="43">
        <v>428.02910100000003</v>
      </c>
      <c r="T69" s="43">
        <v>199.17387199999999</v>
      </c>
      <c r="U69" s="43">
        <v>273.866804</v>
      </c>
      <c r="V69" s="43">
        <v>216.80758900000001</v>
      </c>
      <c r="W69" s="43">
        <v>417.08312899999999</v>
      </c>
      <c r="X69" s="43">
        <v>190.69589300000001</v>
      </c>
      <c r="Y69" s="43">
        <v>237.20357999999999</v>
      </c>
      <c r="Z69" s="43">
        <v>330.12452400000001</v>
      </c>
      <c r="AA69" s="43">
        <v>401.247208</v>
      </c>
    </row>
    <row r="70" spans="13:27" x14ac:dyDescent="0.25">
      <c r="M70" s="11">
        <v>62</v>
      </c>
      <c r="N70" s="10">
        <v>43282</v>
      </c>
      <c r="O70" s="43">
        <f t="shared" si="1"/>
        <v>333.299059</v>
      </c>
      <c r="P70" s="43">
        <v>347.42240488706204</v>
      </c>
      <c r="Q70" s="43">
        <v>3399.7562301361027</v>
      </c>
      <c r="R70" s="43">
        <v>357.90341899999999</v>
      </c>
      <c r="S70" s="43">
        <v>432.205803</v>
      </c>
      <c r="T70" s="43">
        <v>199.690022</v>
      </c>
      <c r="U70" s="43">
        <v>274.99441899999999</v>
      </c>
      <c r="V70" s="43">
        <v>217.106605</v>
      </c>
      <c r="W70" s="43">
        <v>421.36645600000003</v>
      </c>
      <c r="X70" s="43">
        <v>190.885142</v>
      </c>
      <c r="Y70" s="43">
        <v>237.485829</v>
      </c>
      <c r="Z70" s="43">
        <v>333.299059</v>
      </c>
      <c r="AA70" s="43">
        <v>405.00234599999999</v>
      </c>
    </row>
    <row r="71" spans="13:27" x14ac:dyDescent="0.25">
      <c r="M71" s="11">
        <v>63</v>
      </c>
      <c r="N71" s="10">
        <v>43313</v>
      </c>
      <c r="O71" s="43">
        <f t="shared" si="1"/>
        <v>336.47359399999999</v>
      </c>
      <c r="P71" s="43">
        <v>352.69792980600351</v>
      </c>
      <c r="Q71" s="43">
        <v>3580.7180378465919</v>
      </c>
      <c r="R71" s="43">
        <v>361.47478899999999</v>
      </c>
      <c r="S71" s="43">
        <v>436.37773299999998</v>
      </c>
      <c r="T71" s="43">
        <v>200.19584900000001</v>
      </c>
      <c r="U71" s="43">
        <v>276.10682100000002</v>
      </c>
      <c r="V71" s="43">
        <v>217.39274</v>
      </c>
      <c r="W71" s="43">
        <v>421.19030600000002</v>
      </c>
      <c r="X71" s="43">
        <v>191.06627599999999</v>
      </c>
      <c r="Y71" s="43">
        <v>237.76174700000001</v>
      </c>
      <c r="Z71" s="43">
        <v>336.47359399999999</v>
      </c>
      <c r="AA71" s="43">
        <v>408.75281999999999</v>
      </c>
    </row>
    <row r="72" spans="13:27" x14ac:dyDescent="0.25">
      <c r="M72" s="11">
        <v>64</v>
      </c>
      <c r="N72" s="10">
        <v>43344</v>
      </c>
      <c r="O72" s="43">
        <f t="shared" si="1"/>
        <v>339.64812799999999</v>
      </c>
      <c r="P72" s="43">
        <v>358.05356229077518</v>
      </c>
      <c r="Q72" s="43">
        <v>3771.3120584668095</v>
      </c>
      <c r="R72" s="43">
        <v>365.04615899999999</v>
      </c>
      <c r="S72" s="43">
        <v>440.54500300000001</v>
      </c>
      <c r="T72" s="43">
        <v>200.69155900000001</v>
      </c>
      <c r="U72" s="43">
        <v>277.20433100000002</v>
      </c>
      <c r="V72" s="43">
        <v>217.66653299999999</v>
      </c>
      <c r="W72" s="43">
        <v>426.00754699999999</v>
      </c>
      <c r="X72" s="43">
        <v>191.23964000000001</v>
      </c>
      <c r="Y72" s="43">
        <v>238.03165799999999</v>
      </c>
      <c r="Z72" s="43">
        <v>339.64812799999999</v>
      </c>
      <c r="AA72" s="43">
        <v>412.498741</v>
      </c>
    </row>
    <row r="73" spans="13:27" x14ac:dyDescent="0.25">
      <c r="M73" s="11">
        <v>65</v>
      </c>
      <c r="N73" s="10">
        <v>43374</v>
      </c>
      <c r="O73" s="43">
        <f t="shared" si="1"/>
        <v>342.82266299999998</v>
      </c>
      <c r="P73" s="43">
        <v>363.49051875532666</v>
      </c>
      <c r="Q73" s="43">
        <v>3972.0509942443309</v>
      </c>
      <c r="R73" s="43">
        <v>368.61752799999999</v>
      </c>
      <c r="S73" s="43">
        <v>444.70772499999998</v>
      </c>
      <c r="T73" s="43">
        <v>201.17735500000001</v>
      </c>
      <c r="U73" s="43">
        <v>278.287262</v>
      </c>
      <c r="V73" s="43">
        <v>217.92850000000001</v>
      </c>
      <c r="W73" s="43">
        <v>426.19962800000002</v>
      </c>
      <c r="X73" s="43">
        <v>191.405562</v>
      </c>
      <c r="Y73" s="43">
        <v>238.29586499999999</v>
      </c>
      <c r="Z73" s="43">
        <v>342.82266299999998</v>
      </c>
      <c r="AA73" s="43">
        <v>416.24021499999998</v>
      </c>
    </row>
    <row r="74" spans="13:27" x14ac:dyDescent="0.25">
      <c r="M74" s="11">
        <v>66</v>
      </c>
      <c r="N74" s="10">
        <v>43405</v>
      </c>
      <c r="O74" s="43">
        <f t="shared" ref="O74:O123" si="11">INDEX(P74:BE74,1,HLOOKUP($O$1,$P$4:$BE$5,2,FALSE))</f>
        <v>345.99719800000003</v>
      </c>
      <c r="P74" s="43">
        <v>369.01003408455836</v>
      </c>
      <c r="Q74" s="43">
        <v>4183.4748374790925</v>
      </c>
      <c r="R74" s="43">
        <v>372.18889799999999</v>
      </c>
      <c r="S74" s="43">
        <v>448.86600199999998</v>
      </c>
      <c r="T74" s="43">
        <v>201.653435</v>
      </c>
      <c r="U74" s="43">
        <v>279.35592100000002</v>
      </c>
      <c r="V74" s="43">
        <v>218.17913999999999</v>
      </c>
      <c r="W74" s="43">
        <v>430.26682</v>
      </c>
      <c r="X74" s="43">
        <v>191.564357</v>
      </c>
      <c r="Y74" s="43">
        <v>238.554654</v>
      </c>
      <c r="Z74" s="43">
        <v>345.99719800000003</v>
      </c>
      <c r="AA74" s="43">
        <v>419.97734500000001</v>
      </c>
    </row>
    <row r="75" spans="13:27" x14ac:dyDescent="0.25">
      <c r="M75" s="11">
        <v>67</v>
      </c>
      <c r="N75" s="10">
        <v>43435</v>
      </c>
      <c r="O75" s="43">
        <f t="shared" si="11"/>
        <v>349.17173300000002</v>
      </c>
      <c r="P75" s="43">
        <v>374.61336191479819</v>
      </c>
      <c r="Q75" s="43">
        <v>4406.1523231149531</v>
      </c>
      <c r="R75" s="43">
        <v>375.760268</v>
      </c>
      <c r="S75" s="43">
        <v>453.01993700000003</v>
      </c>
      <c r="T75" s="43">
        <v>202.11999299999999</v>
      </c>
      <c r="U75" s="43">
        <v>280.41060299999998</v>
      </c>
      <c r="V75" s="43">
        <v>218.41892799999999</v>
      </c>
      <c r="W75" s="43">
        <v>435.74811199999999</v>
      </c>
      <c r="X75" s="43">
        <v>191.71632700000001</v>
      </c>
      <c r="Y75" s="43">
        <v>238.80829299999999</v>
      </c>
      <c r="Z75" s="43">
        <v>349.17173300000002</v>
      </c>
      <c r="AA75" s="43">
        <v>423.71022799999997</v>
      </c>
    </row>
    <row r="76" spans="13:27" x14ac:dyDescent="0.25">
      <c r="M76" s="11">
        <v>68</v>
      </c>
      <c r="N76" s="10">
        <v>43466</v>
      </c>
      <c r="O76" s="43">
        <f t="shared" si="11"/>
        <v>352.34626700000001</v>
      </c>
      <c r="P76" s="43">
        <v>380.30177491853755</v>
      </c>
      <c r="Q76" s="43">
        <v>4640.6824586496214</v>
      </c>
      <c r="R76" s="43">
        <v>379.331637</v>
      </c>
      <c r="S76" s="43">
        <v>457.16962599999999</v>
      </c>
      <c r="T76" s="43">
        <v>202.57722000000001</v>
      </c>
      <c r="U76" s="43">
        <v>281.45159899999999</v>
      </c>
      <c r="V76" s="43">
        <v>218.648325</v>
      </c>
      <c r="W76" s="43">
        <v>432.04263300000002</v>
      </c>
      <c r="X76" s="43">
        <v>191.861763</v>
      </c>
      <c r="Y76" s="43">
        <v>239.05703399999999</v>
      </c>
      <c r="Z76" s="43">
        <v>352.34626700000001</v>
      </c>
      <c r="AA76" s="43">
        <v>427.43896000000001</v>
      </c>
    </row>
    <row r="77" spans="13:27" x14ac:dyDescent="0.25">
      <c r="M77" s="11">
        <v>69</v>
      </c>
      <c r="N77" s="10">
        <v>43497</v>
      </c>
      <c r="O77" s="43">
        <f t="shared" si="11"/>
        <v>355.520802</v>
      </c>
      <c r="P77" s="43">
        <v>386.07656509349073</v>
      </c>
      <c r="Q77" s="43">
        <v>4887.6961354784371</v>
      </c>
      <c r="R77" s="43">
        <v>382.903007</v>
      </c>
      <c r="S77" s="43">
        <v>461.31516399999998</v>
      </c>
      <c r="T77" s="43">
        <v>203.02530300000001</v>
      </c>
      <c r="U77" s="43">
        <v>282.47919000000002</v>
      </c>
      <c r="V77" s="43">
        <v>218.86776800000001</v>
      </c>
      <c r="W77" s="43">
        <v>430.27693499999998</v>
      </c>
      <c r="X77" s="43">
        <v>192.00094200000001</v>
      </c>
      <c r="Y77" s="43">
        <v>239.30111299999999</v>
      </c>
      <c r="Z77" s="43">
        <v>355.520802</v>
      </c>
      <c r="AA77" s="43">
        <v>431.16363200000001</v>
      </c>
    </row>
    <row r="78" spans="13:27" x14ac:dyDescent="0.25">
      <c r="M78" s="11">
        <v>70</v>
      </c>
      <c r="N78" s="10">
        <v>43525</v>
      </c>
      <c r="O78" s="43">
        <f t="shared" si="11"/>
        <v>358.69533699999999</v>
      </c>
      <c r="P78" s="43">
        <v>391.93904405604394</v>
      </c>
      <c r="Q78" s="43">
        <v>5147.8578260065669</v>
      </c>
      <c r="R78" s="43">
        <v>386.474377</v>
      </c>
      <c r="S78" s="43">
        <v>465.45664199999999</v>
      </c>
      <c r="T78" s="43">
        <v>203.46442300000001</v>
      </c>
      <c r="U78" s="43">
        <v>283.493652</v>
      </c>
      <c r="V78" s="43">
        <v>219.07768200000001</v>
      </c>
      <c r="W78" s="43">
        <v>433.88665500000002</v>
      </c>
      <c r="X78" s="43">
        <v>192.13413</v>
      </c>
      <c r="Y78" s="43">
        <v>239.54075399999999</v>
      </c>
      <c r="Z78" s="43">
        <v>358.69533699999999</v>
      </c>
      <c r="AA78" s="43">
        <v>434.88433099999997</v>
      </c>
    </row>
    <row r="79" spans="13:27" x14ac:dyDescent="0.25">
      <c r="M79" s="11">
        <v>71</v>
      </c>
      <c r="N79" s="10">
        <v>43556</v>
      </c>
      <c r="O79" s="43">
        <f t="shared" si="11"/>
        <v>361.86987199999999</v>
      </c>
      <c r="P79" s="43">
        <v>397.89054333915988</v>
      </c>
      <c r="Q79" s="43">
        <v>5421.8673710948751</v>
      </c>
      <c r="R79" s="43">
        <v>390.04574600000001</v>
      </c>
      <c r="S79" s="43">
        <v>469.59414500000003</v>
      </c>
      <c r="T79" s="43">
        <v>203.89476099999999</v>
      </c>
      <c r="U79" s="43">
        <v>284.49525199999999</v>
      </c>
      <c r="V79" s="43">
        <v>219.27847</v>
      </c>
      <c r="W79" s="43">
        <v>430.47510499999999</v>
      </c>
      <c r="X79" s="43">
        <v>192.261583</v>
      </c>
      <c r="Y79" s="43">
        <v>239.77616699999999</v>
      </c>
      <c r="Z79" s="43">
        <v>361.86987199999999</v>
      </c>
      <c r="AA79" s="43">
        <v>438.60114299999998</v>
      </c>
    </row>
    <row r="80" spans="13:27" x14ac:dyDescent="0.25">
      <c r="M80" s="11">
        <v>72</v>
      </c>
      <c r="N80" s="10">
        <v>43586</v>
      </c>
      <c r="O80" s="43">
        <f t="shared" si="11"/>
        <v>365.04440599999998</v>
      </c>
      <c r="P80" s="43">
        <v>403.9324146948062</v>
      </c>
      <c r="Q80" s="43">
        <v>5710.4618626477495</v>
      </c>
      <c r="R80" s="43">
        <v>393.61711600000001</v>
      </c>
      <c r="S80" s="43">
        <v>473.72775999999999</v>
      </c>
      <c r="T80" s="43">
        <v>204.31649200000001</v>
      </c>
      <c r="U80" s="43">
        <v>285.48425200000003</v>
      </c>
      <c r="V80" s="43">
        <v>219.47052199999999</v>
      </c>
      <c r="W80" s="43">
        <v>433.67919000000001</v>
      </c>
      <c r="X80" s="43">
        <v>192.383545</v>
      </c>
      <c r="Y80" s="43">
        <v>240.00754900000001</v>
      </c>
      <c r="Z80" s="43">
        <v>365.04440599999998</v>
      </c>
      <c r="AA80" s="43">
        <v>442.31414999999998</v>
      </c>
    </row>
    <row r="81" spans="13:27" x14ac:dyDescent="0.25">
      <c r="M81" s="11">
        <v>73</v>
      </c>
      <c r="N81" s="10">
        <v>43617</v>
      </c>
      <c r="O81" s="43">
        <f t="shared" si="11"/>
        <v>368.21894099999997</v>
      </c>
      <c r="P81" s="43">
        <v>410.06603040097622</v>
      </c>
      <c r="Q81" s="43">
        <v>6014.4176264070747</v>
      </c>
      <c r="R81" s="43">
        <v>397.18848600000001</v>
      </c>
      <c r="S81" s="43">
        <v>477.85756700000002</v>
      </c>
      <c r="T81" s="43">
        <v>204.72978900000001</v>
      </c>
      <c r="U81" s="43">
        <v>286.46090600000002</v>
      </c>
      <c r="V81" s="43">
        <v>219.65421000000001</v>
      </c>
      <c r="W81" s="43">
        <v>438.977011</v>
      </c>
      <c r="X81" s="43">
        <v>192.50025099999999</v>
      </c>
      <c r="Y81" s="43">
        <v>240.23508699999999</v>
      </c>
      <c r="Z81" s="43">
        <v>368.21894099999997</v>
      </c>
      <c r="AA81" s="43">
        <v>446.02342900000002</v>
      </c>
    </row>
    <row r="82" spans="13:27" x14ac:dyDescent="0.25">
      <c r="M82" s="11">
        <v>74</v>
      </c>
      <c r="N82" s="10">
        <v>43647</v>
      </c>
      <c r="O82" s="43">
        <f t="shared" si="11"/>
        <v>371.39347600000002</v>
      </c>
      <c r="P82" s="43">
        <v>416.29278357337165</v>
      </c>
      <c r="Q82" s="43">
        <v>6334.5523102861252</v>
      </c>
      <c r="R82" s="43">
        <v>400.75985500000002</v>
      </c>
      <c r="S82" s="43">
        <v>481.98364400000003</v>
      </c>
      <c r="T82" s="43">
        <v>205.13481899999999</v>
      </c>
      <c r="U82" s="43">
        <v>287.42546299999998</v>
      </c>
      <c r="V82" s="43">
        <v>219.829892</v>
      </c>
      <c r="W82" s="43">
        <v>438.17814399999997</v>
      </c>
      <c r="X82" s="43">
        <v>192.61192399999999</v>
      </c>
      <c r="Y82" s="43">
        <v>240.458957</v>
      </c>
      <c r="Z82" s="43">
        <v>371.39347600000002</v>
      </c>
      <c r="AA82" s="43">
        <v>449.72905900000001</v>
      </c>
    </row>
    <row r="83" spans="13:27" x14ac:dyDescent="0.25">
      <c r="M83" s="11">
        <v>75</v>
      </c>
      <c r="N83" s="10">
        <v>43678</v>
      </c>
      <c r="O83" s="43">
        <f t="shared" si="11"/>
        <v>374.56801100000001</v>
      </c>
      <c r="P83" s="43">
        <v>422.61408848181804</v>
      </c>
      <c r="Q83" s="43">
        <v>6671.7270838610357</v>
      </c>
      <c r="R83" s="43">
        <v>404.33122500000002</v>
      </c>
      <c r="S83" s="43">
        <v>486.10606799999999</v>
      </c>
      <c r="T83" s="43">
        <v>205.53174899999999</v>
      </c>
      <c r="U83" s="43">
        <v>288.37816500000002</v>
      </c>
      <c r="V83" s="43">
        <v>219.99791099999999</v>
      </c>
      <c r="W83" s="43">
        <v>438.97153800000001</v>
      </c>
      <c r="X83" s="43">
        <v>192.71878000000001</v>
      </c>
      <c r="Y83" s="43">
        <v>240.67932500000001</v>
      </c>
      <c r="Z83" s="43">
        <v>374.56801100000001</v>
      </c>
      <c r="AA83" s="43">
        <v>453.43111199999998</v>
      </c>
    </row>
    <row r="84" spans="13:27" x14ac:dyDescent="0.25">
      <c r="M84" s="11">
        <v>76</v>
      </c>
      <c r="N84" s="10">
        <v>43709</v>
      </c>
      <c r="O84" s="43">
        <f t="shared" si="11"/>
        <v>377.742546</v>
      </c>
      <c r="P84" s="43">
        <v>429.03138087148511</v>
      </c>
      <c r="Q84" s="43">
        <v>7026.8489549365358</v>
      </c>
      <c r="R84" s="43">
        <v>407.90259500000002</v>
      </c>
      <c r="S84" s="43">
        <v>490.22491200000002</v>
      </c>
      <c r="T84" s="43">
        <v>205.92074</v>
      </c>
      <c r="U84" s="43">
        <v>289.31924800000002</v>
      </c>
      <c r="V84" s="43">
        <v>220.15859599999999</v>
      </c>
      <c r="W84" s="43">
        <v>438.34786800000001</v>
      </c>
      <c r="X84" s="43">
        <v>192.82102599999999</v>
      </c>
      <c r="Y84" s="43">
        <v>240.89634699999999</v>
      </c>
      <c r="Z84" s="43">
        <v>377.742546</v>
      </c>
      <c r="AA84" s="43">
        <v>457.12966</v>
      </c>
    </row>
    <row r="85" spans="13:27" x14ac:dyDescent="0.25">
      <c r="M85" s="11">
        <v>77</v>
      </c>
      <c r="N85" s="10">
        <v>43739</v>
      </c>
      <c r="O85" s="43">
        <f t="shared" si="11"/>
        <v>380.91708</v>
      </c>
      <c r="P85" s="43">
        <v>435.54611828898459</v>
      </c>
      <c r="Q85" s="43">
        <v>7400.8732094175612</v>
      </c>
      <c r="R85" s="43">
        <v>411.47396400000002</v>
      </c>
      <c r="S85" s="43">
        <v>494.34024699999998</v>
      </c>
      <c r="T85" s="43">
        <v>206.301951</v>
      </c>
      <c r="U85" s="43">
        <v>290.24894499999999</v>
      </c>
      <c r="V85" s="43">
        <v>220.31226100000001</v>
      </c>
      <c r="W85" s="43">
        <v>442.35237999999998</v>
      </c>
      <c r="X85" s="43">
        <v>192.918858</v>
      </c>
      <c r="Y85" s="43">
        <v>241.11017100000001</v>
      </c>
      <c r="Z85" s="43">
        <v>380.91708</v>
      </c>
      <c r="AA85" s="43">
        <v>460.824771</v>
      </c>
    </row>
    <row r="86" spans="13:27" x14ac:dyDescent="0.25">
      <c r="M86" s="11">
        <v>78</v>
      </c>
      <c r="N86" s="10">
        <v>43770</v>
      </c>
      <c r="O86" s="43">
        <f t="shared" si="11"/>
        <v>384.09161499999999</v>
      </c>
      <c r="P86" s="43">
        <v>442.15978041341981</v>
      </c>
      <c r="Q86" s="43">
        <v>7794.8059810500481</v>
      </c>
      <c r="R86" s="43">
        <v>415.04533400000003</v>
      </c>
      <c r="S86" s="43">
        <v>498.45214099999998</v>
      </c>
      <c r="T86" s="43">
        <v>206.67553799999999</v>
      </c>
      <c r="U86" s="43">
        <v>291.16747900000001</v>
      </c>
      <c r="V86" s="43">
        <v>220.45920899999999</v>
      </c>
      <c r="W86" s="43">
        <v>445.50928199999998</v>
      </c>
      <c r="X86" s="43">
        <v>193.01246599999999</v>
      </c>
      <c r="Y86" s="43">
        <v>241.32093699999999</v>
      </c>
      <c r="Z86" s="43">
        <v>384.09161499999999</v>
      </c>
      <c r="AA86" s="43">
        <v>464.51651299999997</v>
      </c>
    </row>
    <row r="87" spans="13:27" x14ac:dyDescent="0.25">
      <c r="M87" s="11">
        <v>79</v>
      </c>
      <c r="N87" s="10">
        <v>43800</v>
      </c>
      <c r="O87" s="43">
        <f t="shared" si="11"/>
        <v>387.26614999999998</v>
      </c>
      <c r="P87" s="43">
        <v>448.87386939246238</v>
      </c>
      <c r="Q87" s="43">
        <v>8209.7069579435829</v>
      </c>
      <c r="R87" s="43">
        <v>418.61670400000003</v>
      </c>
      <c r="S87" s="43">
        <v>502.56066199999998</v>
      </c>
      <c r="T87" s="43">
        <v>207.041653</v>
      </c>
      <c r="U87" s="43">
        <v>292.07507199999998</v>
      </c>
      <c r="V87" s="43">
        <v>220.599728</v>
      </c>
      <c r="W87" s="43">
        <v>448.37950899999998</v>
      </c>
      <c r="X87" s="43">
        <v>193.10203000000001</v>
      </c>
      <c r="Y87" s="43">
        <v>241.52877799999999</v>
      </c>
      <c r="Z87" s="43">
        <v>387.26614999999998</v>
      </c>
      <c r="AA87" s="43">
        <v>468.20495099999999</v>
      </c>
    </row>
    <row r="88" spans="13:27" x14ac:dyDescent="0.25">
      <c r="M88" s="11">
        <v>80</v>
      </c>
      <c r="N88" s="10">
        <v>43831</v>
      </c>
      <c r="O88" s="43">
        <f t="shared" si="11"/>
        <v>390.44068499999997</v>
      </c>
      <c r="P88" s="43">
        <v>455.68991018353171</v>
      </c>
      <c r="Q88" s="43">
        <v>8646.6922331564983</v>
      </c>
      <c r="R88" s="43">
        <v>422.18807399999997</v>
      </c>
      <c r="S88" s="43">
        <v>506.66587299999998</v>
      </c>
      <c r="T88" s="43">
        <v>207.40044499999999</v>
      </c>
      <c r="U88" s="43">
        <v>292.97193800000002</v>
      </c>
      <c r="V88" s="43">
        <v>220.73409699999999</v>
      </c>
      <c r="W88" s="43">
        <v>450.79856000000001</v>
      </c>
      <c r="X88" s="43">
        <v>193.187725</v>
      </c>
      <c r="Y88" s="43">
        <v>241.73381699999999</v>
      </c>
      <c r="Z88" s="43">
        <v>390.44068499999997</v>
      </c>
      <c r="AA88" s="43">
        <v>471.89014500000002</v>
      </c>
    </row>
    <row r="89" spans="13:27" x14ac:dyDescent="0.25">
      <c r="M89" s="11">
        <v>81</v>
      </c>
      <c r="N89" s="10">
        <v>43862</v>
      </c>
      <c r="O89" s="43">
        <f t="shared" si="11"/>
        <v>393.61521900000002</v>
      </c>
      <c r="P89" s="43">
        <v>462.60945090015559</v>
      </c>
      <c r="Q89" s="43">
        <v>9106.9373070115744</v>
      </c>
      <c r="R89" s="43">
        <v>425.75944299999998</v>
      </c>
      <c r="S89" s="43">
        <v>510.76783699999999</v>
      </c>
      <c r="T89" s="43">
        <v>207.752062</v>
      </c>
      <c r="U89" s="43">
        <v>293.85828600000002</v>
      </c>
      <c r="V89" s="43">
        <v>220.86258100000001</v>
      </c>
      <c r="W89" s="43">
        <v>454.408233</v>
      </c>
      <c r="X89" s="43">
        <v>193.26971599999999</v>
      </c>
      <c r="Y89" s="43">
        <v>241.93617499999999</v>
      </c>
      <c r="Z89" s="43">
        <v>393.61521900000002</v>
      </c>
      <c r="AA89" s="43">
        <v>475.572158</v>
      </c>
    </row>
    <row r="90" spans="13:27" x14ac:dyDescent="0.25">
      <c r="M90" s="11">
        <v>82</v>
      </c>
      <c r="N90" s="10">
        <v>43891</v>
      </c>
      <c r="O90" s="43">
        <f t="shared" si="11"/>
        <v>396.78975400000002</v>
      </c>
      <c r="P90" s="43">
        <v>469.63406316359021</v>
      </c>
      <c r="Q90" s="43">
        <v>9591.6802492186198</v>
      </c>
      <c r="R90" s="43">
        <v>429.33081299999998</v>
      </c>
      <c r="S90" s="43">
        <v>514.86661400000003</v>
      </c>
      <c r="T90" s="43">
        <v>208.09664599999999</v>
      </c>
      <c r="U90" s="43">
        <v>294.73432300000002</v>
      </c>
      <c r="V90" s="43">
        <v>220.985434</v>
      </c>
      <c r="W90" s="43">
        <v>458.200242</v>
      </c>
      <c r="X90" s="43">
        <v>193.348162</v>
      </c>
      <c r="Y90" s="43">
        <v>242.13596200000001</v>
      </c>
      <c r="Z90" s="43">
        <v>396.78975400000002</v>
      </c>
      <c r="AA90" s="43">
        <v>479.25104800000003</v>
      </c>
    </row>
    <row r="91" spans="13:27" x14ac:dyDescent="0.25">
      <c r="M91" s="11">
        <v>83</v>
      </c>
      <c r="N91" s="10">
        <v>43922</v>
      </c>
      <c r="O91" s="43">
        <f t="shared" si="11"/>
        <v>399.96428900000001</v>
      </c>
      <c r="P91" s="43">
        <v>476.76534245977911</v>
      </c>
      <c r="Q91" s="43">
        <v>10102.225029310135</v>
      </c>
      <c r="R91" s="43">
        <v>432.90218299999998</v>
      </c>
      <c r="S91" s="43">
        <v>518.96226200000001</v>
      </c>
      <c r="T91" s="43">
        <v>208.43433899999999</v>
      </c>
      <c r="U91" s="43">
        <v>295.60024700000002</v>
      </c>
      <c r="V91" s="43">
        <v>221.102901</v>
      </c>
      <c r="W91" s="43">
        <v>461.43693300000001</v>
      </c>
      <c r="X91" s="43">
        <v>193.423216</v>
      </c>
      <c r="Y91" s="43">
        <v>242.33328599999999</v>
      </c>
      <c r="Z91" s="43">
        <v>399.96428900000001</v>
      </c>
      <c r="AA91" s="43">
        <v>482.926872</v>
      </c>
    </row>
    <row r="92" spans="13:27" x14ac:dyDescent="0.25">
      <c r="M92" s="11">
        <v>84</v>
      </c>
      <c r="N92" s="10">
        <v>43952</v>
      </c>
      <c r="O92" s="43">
        <f t="shared" si="11"/>
        <v>403.138824</v>
      </c>
      <c r="P92" s="43">
        <v>484.0049085017327</v>
      </c>
      <c r="Q92" s="43">
        <v>10639.945024348992</v>
      </c>
      <c r="R92" s="43">
        <v>436.47355199999998</v>
      </c>
      <c r="S92" s="43">
        <v>523.05484000000001</v>
      </c>
      <c r="T92" s="43">
        <v>208.765277</v>
      </c>
      <c r="U92" s="43">
        <v>296.456255</v>
      </c>
      <c r="V92" s="43">
        <v>221.215214</v>
      </c>
      <c r="W92" s="43">
        <v>466.09931799999998</v>
      </c>
      <c r="X92" s="43">
        <v>193.495023</v>
      </c>
      <c r="Y92" s="43">
        <v>242.52824699999999</v>
      </c>
      <c r="Z92" s="43">
        <v>403.138824</v>
      </c>
      <c r="AA92" s="43">
        <v>486.59968500000002</v>
      </c>
    </row>
    <row r="93" spans="13:27" x14ac:dyDescent="0.25">
      <c r="M93" s="11">
        <v>85</v>
      </c>
      <c r="N93" s="10">
        <v>43983</v>
      </c>
      <c r="O93" s="43">
        <f t="shared" si="11"/>
        <v>406.31335799999999</v>
      </c>
      <c r="P93" s="43">
        <v>491.35440559741056</v>
      </c>
      <c r="Q93" s="43">
        <v>11206.28671334395</v>
      </c>
      <c r="R93" s="43">
        <v>440.04492199999999</v>
      </c>
      <c r="S93" s="43">
        <v>527.14440100000002</v>
      </c>
      <c r="T93" s="43">
        <v>209.089597</v>
      </c>
      <c r="U93" s="43">
        <v>297.30253800000003</v>
      </c>
      <c r="V93" s="43">
        <v>221.322598</v>
      </c>
      <c r="W93" s="43">
        <v>464.00970599999999</v>
      </c>
      <c r="X93" s="43">
        <v>193.56372400000001</v>
      </c>
      <c r="Y93" s="43">
        <v>242.72094000000001</v>
      </c>
      <c r="Z93" s="43">
        <v>406.31335799999999</v>
      </c>
      <c r="AA93" s="43">
        <v>490.269541</v>
      </c>
    </row>
    <row r="94" spans="13:27" x14ac:dyDescent="0.25">
      <c r="M94" s="11">
        <v>86</v>
      </c>
      <c r="N94" s="10">
        <v>44013</v>
      </c>
      <c r="O94" s="43">
        <f t="shared" si="11"/>
        <v>409.48789299999999</v>
      </c>
      <c r="P94" s="43">
        <v>498.81550302318959</v>
      </c>
      <c r="Q94" s="43">
        <v>11802.77356831107</v>
      </c>
      <c r="R94" s="43">
        <v>443.61629199999999</v>
      </c>
      <c r="S94" s="43">
        <v>531.23099999999999</v>
      </c>
      <c r="T94" s="43">
        <v>209.40743000000001</v>
      </c>
      <c r="U94" s="43">
        <v>298.13928299999998</v>
      </c>
      <c r="V94" s="43">
        <v>221.42526599999999</v>
      </c>
      <c r="W94" s="43">
        <v>465.01112799999999</v>
      </c>
      <c r="X94" s="43">
        <v>193.62945099999999</v>
      </c>
      <c r="Y94" s="43">
        <v>242.91145700000001</v>
      </c>
      <c r="Z94" s="43">
        <v>409.48789299999999</v>
      </c>
      <c r="AA94" s="43">
        <v>493.93649099999999</v>
      </c>
    </row>
    <row r="95" spans="13:27" x14ac:dyDescent="0.25">
      <c r="M95" s="11">
        <v>87</v>
      </c>
      <c r="N95" s="10">
        <v>44044</v>
      </c>
      <c r="O95" s="43">
        <f t="shared" si="11"/>
        <v>412.66242799999998</v>
      </c>
      <c r="P95" s="43">
        <v>506.38989540300344</v>
      </c>
      <c r="Q95" s="43">
        <v>12431.010152448058</v>
      </c>
      <c r="R95" s="43">
        <v>447.18766099999999</v>
      </c>
      <c r="S95" s="43">
        <v>535.31468800000005</v>
      </c>
      <c r="T95" s="43">
        <v>209.718906</v>
      </c>
      <c r="U95" s="43">
        <v>298.96667200000002</v>
      </c>
      <c r="V95" s="43">
        <v>221.52342300000001</v>
      </c>
      <c r="W95" s="43">
        <v>467.91803599999997</v>
      </c>
      <c r="X95" s="43">
        <v>193.69233299999999</v>
      </c>
      <c r="Y95" s="43">
        <v>243.099884</v>
      </c>
      <c r="Z95" s="43">
        <v>412.66242799999998</v>
      </c>
      <c r="AA95" s="43">
        <v>497.60058700000002</v>
      </c>
    </row>
    <row r="96" spans="13:27" x14ac:dyDescent="0.25">
      <c r="M96" s="11">
        <v>88</v>
      </c>
      <c r="N96" s="10">
        <v>44075</v>
      </c>
      <c r="O96" s="43">
        <f t="shared" si="11"/>
        <v>415.83696300000003</v>
      </c>
      <c r="P96" s="43">
        <v>514.07930309323899</v>
      </c>
      <c r="Q96" s="43">
        <v>13092.686436445745</v>
      </c>
      <c r="R96" s="43">
        <v>450.75903099999999</v>
      </c>
      <c r="S96" s="43">
        <v>539.39551500000005</v>
      </c>
      <c r="T96" s="43">
        <v>210.02415300000001</v>
      </c>
      <c r="U96" s="43">
        <v>299.78488399999998</v>
      </c>
      <c r="V96" s="43">
        <v>221.617266</v>
      </c>
      <c r="W96" s="43">
        <v>472.76708600000001</v>
      </c>
      <c r="X96" s="43">
        <v>193.75249299999999</v>
      </c>
      <c r="Y96" s="43">
        <v>243.28630200000001</v>
      </c>
      <c r="Z96" s="43">
        <v>415.83696300000003</v>
      </c>
      <c r="AA96" s="43">
        <v>501.26187800000002</v>
      </c>
    </row>
    <row r="97" spans="13:27" x14ac:dyDescent="0.25">
      <c r="M97" s="11">
        <v>89</v>
      </c>
      <c r="N97" s="10">
        <v>44105</v>
      </c>
      <c r="O97" s="43">
        <f t="shared" si="11"/>
        <v>419.01149700000002</v>
      </c>
      <c r="P97" s="43">
        <v>521.8854725734775</v>
      </c>
      <c r="Q97" s="43">
        <v>13789.582344547654</v>
      </c>
      <c r="R97" s="43">
        <v>454.33040099999999</v>
      </c>
      <c r="S97" s="43">
        <v>543.47353199999998</v>
      </c>
      <c r="T97" s="43">
        <v>210.323295</v>
      </c>
      <c r="U97" s="43">
        <v>300.59409299999999</v>
      </c>
      <c r="V97" s="43">
        <v>221.70698300000001</v>
      </c>
      <c r="W97" s="43">
        <v>472.98750200000001</v>
      </c>
      <c r="X97" s="43">
        <v>193.81004799999999</v>
      </c>
      <c r="Y97" s="43">
        <v>243.47078999999999</v>
      </c>
      <c r="Z97" s="43">
        <v>419.01149700000002</v>
      </c>
      <c r="AA97" s="43">
        <v>504.92041</v>
      </c>
    </row>
    <row r="98" spans="13:27" x14ac:dyDescent="0.25">
      <c r="M98" s="11">
        <v>90</v>
      </c>
      <c r="N98" s="10">
        <v>44136</v>
      </c>
      <c r="O98" s="43">
        <f t="shared" si="11"/>
        <v>422.18603200000001</v>
      </c>
      <c r="P98" s="43">
        <v>529.81017684316885</v>
      </c>
      <c r="Q98" s="43">
        <v>14523.572542586673</v>
      </c>
      <c r="R98" s="43">
        <v>457.90177</v>
      </c>
      <c r="S98" s="43">
        <v>547.54878499999995</v>
      </c>
      <c r="T98" s="43">
        <v>210.616454</v>
      </c>
      <c r="U98" s="43">
        <v>301.39447000000001</v>
      </c>
      <c r="V98" s="43">
        <v>221.792753</v>
      </c>
      <c r="W98" s="43">
        <v>473.33497599999998</v>
      </c>
      <c r="X98" s="43">
        <v>193.86510999999999</v>
      </c>
      <c r="Y98" s="43">
        <v>243.65342100000001</v>
      </c>
      <c r="Z98" s="43">
        <v>422.18603200000001</v>
      </c>
      <c r="AA98" s="43">
        <v>508.57623100000001</v>
      </c>
    </row>
    <row r="99" spans="13:27" x14ac:dyDescent="0.25">
      <c r="M99" s="11">
        <v>91</v>
      </c>
      <c r="N99" s="10">
        <v>44166</v>
      </c>
      <c r="O99" s="43">
        <f t="shared" si="11"/>
        <v>425.360567</v>
      </c>
      <c r="P99" s="43">
        <v>537.85521582432932</v>
      </c>
      <c r="Q99" s="43">
        <v>15296.631480878756</v>
      </c>
      <c r="R99" s="43">
        <v>461.47314</v>
      </c>
      <c r="S99" s="43">
        <v>551.62132099999997</v>
      </c>
      <c r="T99" s="43">
        <v>210.90375</v>
      </c>
      <c r="U99" s="43">
        <v>302.18618099999998</v>
      </c>
      <c r="V99" s="43">
        <v>221.87474900000001</v>
      </c>
      <c r="W99" s="43">
        <v>473.47148800000002</v>
      </c>
      <c r="X99" s="43">
        <v>193.91778600000001</v>
      </c>
      <c r="Y99" s="43">
        <v>243.83426600000001</v>
      </c>
      <c r="Z99" s="43">
        <v>425.360567</v>
      </c>
      <c r="AA99" s="43">
        <v>512.22938599999998</v>
      </c>
    </row>
    <row r="100" spans="13:27" x14ac:dyDescent="0.25">
      <c r="M100" s="11">
        <v>92</v>
      </c>
      <c r="N100" s="10">
        <v>44197</v>
      </c>
      <c r="O100" s="43">
        <f t="shared" si="11"/>
        <v>428.53510199999999</v>
      </c>
      <c r="P100" s="43">
        <v>546.02241677035431</v>
      </c>
      <c r="Q100" s="43">
        <v>16110.838705539149</v>
      </c>
      <c r="R100" s="43">
        <v>465.04451</v>
      </c>
      <c r="S100" s="43">
        <v>555.69118500000002</v>
      </c>
      <c r="T100" s="43">
        <v>211.18530000000001</v>
      </c>
      <c r="U100" s="43">
        <v>302.96938999999998</v>
      </c>
      <c r="V100" s="43">
        <v>221.953135</v>
      </c>
      <c r="W100" s="43">
        <v>471.05765200000002</v>
      </c>
      <c r="X100" s="43">
        <v>193.96817999999999</v>
      </c>
      <c r="Y100" s="43">
        <v>244.01339300000001</v>
      </c>
      <c r="Z100" s="43">
        <v>428.53510199999999</v>
      </c>
      <c r="AA100" s="43">
        <v>515.87991699999998</v>
      </c>
    </row>
    <row r="101" spans="13:27" x14ac:dyDescent="0.25">
      <c r="M101" s="11">
        <v>93</v>
      </c>
      <c r="N101" s="10">
        <v>44228</v>
      </c>
      <c r="O101" s="43">
        <f t="shared" si="11"/>
        <v>431.70963599999999</v>
      </c>
      <c r="P101" s="43">
        <v>554.31363468103871</v>
      </c>
      <c r="Q101" s="43">
        <v>16968.384452508708</v>
      </c>
      <c r="R101" s="43">
        <v>468.61587900000001</v>
      </c>
      <c r="S101" s="43">
        <v>559.758421</v>
      </c>
      <c r="T101" s="43">
        <v>211.461218</v>
      </c>
      <c r="U101" s="43">
        <v>303.744257</v>
      </c>
      <c r="V101" s="43">
        <v>222.02806899999999</v>
      </c>
      <c r="W101" s="43">
        <v>473.82777399999998</v>
      </c>
      <c r="X101" s="43">
        <v>194.016391</v>
      </c>
      <c r="Y101" s="43">
        <v>244.190864</v>
      </c>
      <c r="Z101" s="43">
        <v>431.70963599999999</v>
      </c>
      <c r="AA101" s="43">
        <v>519.52786900000001</v>
      </c>
    </row>
    <row r="102" spans="13:27" x14ac:dyDescent="0.25">
      <c r="M102" s="11">
        <v>94</v>
      </c>
      <c r="N102" s="10">
        <v>44256</v>
      </c>
      <c r="O102" s="43">
        <f t="shared" si="11"/>
        <v>434.88417099999998</v>
      </c>
      <c r="P102" s="43">
        <v>562.73075272389906</v>
      </c>
      <c r="Q102" s="43">
        <v>17871.575539338366</v>
      </c>
      <c r="R102" s="43">
        <v>472.18724900000001</v>
      </c>
      <c r="S102" s="43">
        <v>563.82307100000003</v>
      </c>
      <c r="T102" s="43">
        <v>211.731618</v>
      </c>
      <c r="U102" s="43">
        <v>304.51093700000001</v>
      </c>
      <c r="V102" s="43">
        <v>222.09970300000001</v>
      </c>
      <c r="W102" s="43">
        <v>474.47759500000001</v>
      </c>
      <c r="X102" s="43">
        <v>194.062511</v>
      </c>
      <c r="Y102" s="43">
        <v>244.36674099999999</v>
      </c>
      <c r="Z102" s="43">
        <v>434.88417099999998</v>
      </c>
      <c r="AA102" s="43">
        <v>523.17328299999997</v>
      </c>
    </row>
    <row r="103" spans="13:27" x14ac:dyDescent="0.25">
      <c r="M103" s="11">
        <v>95</v>
      </c>
      <c r="N103" s="10">
        <v>44287</v>
      </c>
      <c r="O103" s="43">
        <f t="shared" si="11"/>
        <v>438.05870599999997</v>
      </c>
      <c r="P103" s="43">
        <v>571.27568266189394</v>
      </c>
      <c r="Q103" s="43">
        <v>18822.841570580775</v>
      </c>
      <c r="R103" s="43">
        <v>475.75861900000001</v>
      </c>
      <c r="S103" s="43">
        <v>567.885177</v>
      </c>
      <c r="T103" s="43">
        <v>211.996611</v>
      </c>
      <c r="U103" s="43">
        <v>305.26958300000001</v>
      </c>
      <c r="V103" s="43">
        <v>222.16817900000001</v>
      </c>
      <c r="W103" s="43">
        <v>472.33086400000002</v>
      </c>
      <c r="X103" s="43">
        <v>194.10663299999999</v>
      </c>
      <c r="Y103" s="43">
        <v>244.54108199999999</v>
      </c>
      <c r="Z103" s="43">
        <v>438.05870599999997</v>
      </c>
      <c r="AA103" s="43">
        <v>526.81619799999999</v>
      </c>
    </row>
    <row r="104" spans="13:27" x14ac:dyDescent="0.25">
      <c r="M104" s="11">
        <v>96</v>
      </c>
      <c r="N104" s="10">
        <v>44317</v>
      </c>
      <c r="O104" s="43">
        <f t="shared" si="11"/>
        <v>441.23324100000002</v>
      </c>
      <c r="P104" s="43">
        <v>579.95036528763831</v>
      </c>
      <c r="Q104" s="43">
        <v>19824.741473481776</v>
      </c>
      <c r="R104" s="43">
        <v>479.32998800000001</v>
      </c>
      <c r="S104" s="43">
        <v>571.94478000000004</v>
      </c>
      <c r="T104" s="43">
        <v>212.256303</v>
      </c>
      <c r="U104" s="43">
        <v>306.02034500000002</v>
      </c>
      <c r="V104" s="43">
        <v>222.23363800000001</v>
      </c>
      <c r="W104" s="43">
        <v>473.78675099999998</v>
      </c>
      <c r="X104" s="43">
        <v>194.148841</v>
      </c>
      <c r="Y104" s="43">
        <v>244.713943</v>
      </c>
      <c r="Z104" s="43">
        <v>441.23324100000002</v>
      </c>
      <c r="AA104" s="43">
        <v>530.45665499999996</v>
      </c>
    </row>
    <row r="105" spans="13:27" x14ac:dyDescent="0.25">
      <c r="M105" s="11">
        <v>97</v>
      </c>
      <c r="N105" s="10">
        <v>44348</v>
      </c>
      <c r="O105" s="43">
        <f t="shared" si="11"/>
        <v>444.40777500000002</v>
      </c>
      <c r="P105" s="43">
        <v>588.75677086421217</v>
      </c>
      <c r="Q105" s="43">
        <v>20879.970381552856</v>
      </c>
      <c r="R105" s="43">
        <v>482.90135800000002</v>
      </c>
      <c r="S105" s="43">
        <v>576.00191800000005</v>
      </c>
      <c r="T105" s="43">
        <v>212.51080099999999</v>
      </c>
      <c r="U105" s="43">
        <v>306.76336800000001</v>
      </c>
      <c r="V105" s="43">
        <v>222.29621</v>
      </c>
      <c r="W105" s="43">
        <v>475.90580799999998</v>
      </c>
      <c r="X105" s="43">
        <v>194.18921900000001</v>
      </c>
      <c r="Y105" s="43">
        <v>244.88537500000001</v>
      </c>
      <c r="Z105" s="43">
        <v>444.40777500000002</v>
      </c>
      <c r="AA105" s="43">
        <v>534.09469100000001</v>
      </c>
    </row>
    <row r="106" spans="13:27" x14ac:dyDescent="0.25">
      <c r="M106" s="11">
        <v>98</v>
      </c>
      <c r="N106" s="10">
        <v>44378</v>
      </c>
      <c r="O106" s="43">
        <f t="shared" si="11"/>
        <v>447.58231000000001</v>
      </c>
      <c r="P106" s="43">
        <v>597.69689957266246</v>
      </c>
      <c r="Q106" s="43">
        <v>21991.366884541545</v>
      </c>
      <c r="R106" s="43">
        <v>486.47272800000002</v>
      </c>
      <c r="S106" s="43">
        <v>580.05663100000004</v>
      </c>
      <c r="T106" s="43">
        <v>212.760209</v>
      </c>
      <c r="U106" s="43">
        <v>307.49879600000003</v>
      </c>
      <c r="V106" s="43">
        <v>222.35602299999999</v>
      </c>
      <c r="W106" s="43">
        <v>484.38572699999997</v>
      </c>
      <c r="X106" s="43">
        <v>194.227846</v>
      </c>
      <c r="Y106" s="43">
        <v>245.055429</v>
      </c>
      <c r="Z106" s="43">
        <v>447.58231000000001</v>
      </c>
      <c r="AA106" s="43">
        <v>537.73034399999995</v>
      </c>
    </row>
    <row r="107" spans="13:27" x14ac:dyDescent="0.25">
      <c r="M107" s="11">
        <v>99</v>
      </c>
      <c r="N107" s="10">
        <v>44409</v>
      </c>
      <c r="O107" s="43">
        <f t="shared" si="11"/>
        <v>450.756845</v>
      </c>
      <c r="P107" s="43">
        <v>606.77278196629982</v>
      </c>
      <c r="Q107" s="43">
        <v>23161.920664302368</v>
      </c>
      <c r="R107" s="43">
        <v>490.04409800000002</v>
      </c>
      <c r="S107" s="43">
        <v>584.10895500000004</v>
      </c>
      <c r="T107" s="43">
        <v>213.00462899999999</v>
      </c>
      <c r="U107" s="43">
        <v>308.22676799999999</v>
      </c>
      <c r="V107" s="43">
        <v>222.413197</v>
      </c>
      <c r="W107" s="43">
        <v>482.70083899999997</v>
      </c>
      <c r="X107" s="43">
        <v>194.26479699999999</v>
      </c>
      <c r="Y107" s="43">
        <v>245.224155</v>
      </c>
      <c r="Z107" s="43">
        <v>450.756845</v>
      </c>
      <c r="AA107" s="43">
        <v>541.36365000000001</v>
      </c>
    </row>
    <row r="108" spans="13:27" x14ac:dyDescent="0.25">
      <c r="M108" s="11">
        <v>100</v>
      </c>
      <c r="N108" s="10">
        <v>44440</v>
      </c>
      <c r="O108" s="43">
        <f t="shared" si="11"/>
        <v>453.93137999999999</v>
      </c>
      <c r="P108" s="43">
        <v>615.98647943189428</v>
      </c>
      <c r="Q108" s="43">
        <v>24394.780537108982</v>
      </c>
      <c r="R108" s="43">
        <v>493.61546700000002</v>
      </c>
      <c r="S108" s="43">
        <v>588.15892799999995</v>
      </c>
      <c r="T108" s="43">
        <v>213.24416099999999</v>
      </c>
      <c r="U108" s="43">
        <v>308.94742200000002</v>
      </c>
      <c r="V108" s="43">
        <v>222.467848</v>
      </c>
      <c r="W108" s="43">
        <v>480.878128</v>
      </c>
      <c r="X108" s="43">
        <v>194.30014600000001</v>
      </c>
      <c r="Y108" s="43">
        <v>245.39159599999999</v>
      </c>
      <c r="Z108" s="43">
        <v>453.93137999999999</v>
      </c>
      <c r="AA108" s="43">
        <v>544.99464499999999</v>
      </c>
    </row>
    <row r="109" spans="13:27" x14ac:dyDescent="0.25">
      <c r="M109" s="11">
        <v>101</v>
      </c>
      <c r="N109" s="10">
        <v>44470</v>
      </c>
      <c r="O109" s="43">
        <f t="shared" si="11"/>
        <v>457.10591399999998</v>
      </c>
      <c r="P109" s="43">
        <v>625.34008465787372</v>
      </c>
      <c r="Q109" s="43">
        <v>25693.262924041519</v>
      </c>
      <c r="R109" s="43">
        <v>497.18683700000003</v>
      </c>
      <c r="S109" s="43">
        <v>592.20658400000002</v>
      </c>
      <c r="T109" s="43">
        <v>213.47890200000001</v>
      </c>
      <c r="U109" s="43">
        <v>309.66088999999999</v>
      </c>
      <c r="V109" s="43">
        <v>222.52008699999999</v>
      </c>
      <c r="W109" s="43">
        <v>488.13888900000001</v>
      </c>
      <c r="X109" s="43">
        <v>194.33395999999999</v>
      </c>
      <c r="Y109" s="43">
        <v>245.55779799999999</v>
      </c>
      <c r="Z109" s="43">
        <v>457.10591399999998</v>
      </c>
      <c r="AA109" s="43">
        <v>548.62336400000004</v>
      </c>
    </row>
    <row r="110" spans="13:27" x14ac:dyDescent="0.25">
      <c r="M110" s="11">
        <v>102</v>
      </c>
      <c r="N110" s="10">
        <v>44501</v>
      </c>
      <c r="O110" s="43">
        <f t="shared" si="11"/>
        <v>460.28044899999998</v>
      </c>
      <c r="P110" s="43">
        <v>634.83572210963223</v>
      </c>
      <c r="Q110" s="43">
        <v>27060.860772234682</v>
      </c>
      <c r="R110" s="43">
        <v>500.75820700000003</v>
      </c>
      <c r="S110" s="43">
        <v>596.25195900000006</v>
      </c>
      <c r="T110" s="43">
        <v>213.70894799999999</v>
      </c>
      <c r="U110" s="43">
        <v>310.36730599999999</v>
      </c>
      <c r="V110" s="43">
        <v>222.570019</v>
      </c>
      <c r="W110" s="43">
        <v>484.79689400000001</v>
      </c>
      <c r="X110" s="43">
        <v>194.366308</v>
      </c>
      <c r="Y110" s="43">
        <v>245.722803</v>
      </c>
      <c r="Z110" s="43">
        <v>460.28044899999998</v>
      </c>
      <c r="AA110" s="43">
        <v>552.24983899999995</v>
      </c>
    </row>
    <row r="111" spans="13:27" x14ac:dyDescent="0.25">
      <c r="M111" s="11">
        <v>103</v>
      </c>
      <c r="N111" s="10">
        <v>44531</v>
      </c>
      <c r="O111" s="43">
        <f t="shared" si="11"/>
        <v>463.45498400000002</v>
      </c>
      <c r="P111" s="43">
        <v>644.47554851205518</v>
      </c>
      <c r="Q111" s="43">
        <v>28501.252950984923</v>
      </c>
      <c r="R111" s="43">
        <v>504.32957599999997</v>
      </c>
      <c r="S111" s="43">
        <v>600.29508499999997</v>
      </c>
      <c r="T111" s="43">
        <v>213.934393</v>
      </c>
      <c r="U111" s="43">
        <v>311.06679600000001</v>
      </c>
      <c r="V111" s="43">
        <v>222.61774700000001</v>
      </c>
      <c r="W111" s="43">
        <v>487.59959800000001</v>
      </c>
      <c r="X111" s="43">
        <v>194.39725200000001</v>
      </c>
      <c r="Y111" s="43">
        <v>245.88665</v>
      </c>
      <c r="Z111" s="43">
        <v>463.45498400000002</v>
      </c>
      <c r="AA111" s="43">
        <v>555.87410499999999</v>
      </c>
    </row>
    <row r="112" spans="13:27" x14ac:dyDescent="0.25">
      <c r="M112" s="11">
        <v>104</v>
      </c>
      <c r="N112" s="10">
        <v>44562</v>
      </c>
      <c r="O112" s="43">
        <f t="shared" si="11"/>
        <v>466.62951900000002</v>
      </c>
      <c r="P112" s="43">
        <v>654.26175333937215</v>
      </c>
      <c r="Q112" s="43">
        <v>30018.314147992471</v>
      </c>
      <c r="R112" s="43">
        <v>507.90094599999998</v>
      </c>
      <c r="S112" s="43">
        <v>604.33599700000002</v>
      </c>
      <c r="T112" s="43">
        <v>214.15532899999999</v>
      </c>
      <c r="U112" s="43">
        <v>311.75948599999998</v>
      </c>
      <c r="V112" s="43">
        <v>222.66336699999999</v>
      </c>
      <c r="W112" s="43">
        <v>490.99084399999998</v>
      </c>
      <c r="X112" s="43">
        <v>194.42685299999999</v>
      </c>
      <c r="Y112" s="43">
        <v>246.04937699999999</v>
      </c>
      <c r="Z112" s="43">
        <v>466.62951900000002</v>
      </c>
      <c r="AA112" s="43">
        <v>559.49619199999995</v>
      </c>
    </row>
    <row r="113" spans="13:27" x14ac:dyDescent="0.25">
      <c r="M113" s="11">
        <v>105</v>
      </c>
      <c r="N113" s="10">
        <v>44593</v>
      </c>
      <c r="O113" s="43">
        <f t="shared" si="11"/>
        <v>469.80405300000001</v>
      </c>
      <c r="P113" s="43">
        <v>664.19655931244756</v>
      </c>
      <c r="Q113" s="43">
        <v>31616.125292359313</v>
      </c>
      <c r="R113" s="43">
        <v>511.47231599999998</v>
      </c>
      <c r="S113" s="43">
        <v>608.37472600000001</v>
      </c>
      <c r="T113" s="43">
        <v>214.371847</v>
      </c>
      <c r="U113" s="43">
        <v>312.44549999999998</v>
      </c>
      <c r="V113" s="43">
        <v>222.70697100000001</v>
      </c>
      <c r="W113" s="43">
        <v>497.000587</v>
      </c>
      <c r="X113" s="43">
        <v>194.45516900000001</v>
      </c>
      <c r="Y113" s="43">
        <v>246.21102300000001</v>
      </c>
      <c r="Z113" s="43">
        <v>469.80405300000001</v>
      </c>
      <c r="AA113" s="43">
        <v>563.11613299999999</v>
      </c>
    </row>
    <row r="114" spans="13:27" x14ac:dyDescent="0.25">
      <c r="M114" s="11">
        <v>106</v>
      </c>
      <c r="N114" s="10">
        <v>44621</v>
      </c>
      <c r="O114" s="43">
        <f t="shared" si="11"/>
        <v>472.978588</v>
      </c>
      <c r="P114" s="43">
        <v>674.28222290362282</v>
      </c>
      <c r="Q114" s="43">
        <v>33298.984532381241</v>
      </c>
      <c r="R114" s="43">
        <v>515.04368499999998</v>
      </c>
      <c r="S114" s="43">
        <v>612.41130399999997</v>
      </c>
      <c r="T114" s="43">
        <v>214.584034</v>
      </c>
      <c r="U114" s="43">
        <v>313.12495799999999</v>
      </c>
      <c r="V114" s="43">
        <v>222.748649</v>
      </c>
      <c r="W114" s="43">
        <v>493.54449499999998</v>
      </c>
      <c r="X114" s="43">
        <v>194.48225600000001</v>
      </c>
      <c r="Y114" s="43">
        <v>246.371621</v>
      </c>
      <c r="Z114" s="43">
        <v>472.978588</v>
      </c>
      <c r="AA114" s="43">
        <v>566.73395800000003</v>
      </c>
    </row>
    <row r="115" spans="13:27" x14ac:dyDescent="0.25">
      <c r="M115" s="11">
        <v>107</v>
      </c>
      <c r="N115" s="10">
        <v>44652</v>
      </c>
      <c r="O115" s="43">
        <f t="shared" si="11"/>
        <v>476.15312299999999</v>
      </c>
      <c r="P115" s="43">
        <v>684.52103484922452</v>
      </c>
      <c r="Q115" s="43">
        <v>35071.418797664461</v>
      </c>
      <c r="R115" s="43">
        <v>518.61505499999998</v>
      </c>
      <c r="S115" s="43">
        <v>616.44576099999995</v>
      </c>
      <c r="T115" s="43">
        <v>214.791977</v>
      </c>
      <c r="U115" s="43">
        <v>313.797977</v>
      </c>
      <c r="V115" s="43">
        <v>222.78848500000001</v>
      </c>
      <c r="W115" s="43">
        <v>501.82535000000001</v>
      </c>
      <c r="X115" s="43">
        <v>194.50816699999999</v>
      </c>
      <c r="Y115" s="43">
        <v>246.531205</v>
      </c>
      <c r="Z115" s="43">
        <v>476.15312299999999</v>
      </c>
      <c r="AA115" s="43">
        <v>570.34969699999999</v>
      </c>
    </row>
    <row r="116" spans="13:27" x14ac:dyDescent="0.25">
      <c r="M116" s="11">
        <v>108</v>
      </c>
      <c r="N116" s="10">
        <v>44682</v>
      </c>
      <c r="O116" s="43">
        <f t="shared" si="11"/>
        <v>479.32765799999999</v>
      </c>
      <c r="P116" s="43">
        <v>694.91532066985428</v>
      </c>
      <c r="Q116" s="43">
        <v>36938.195976669122</v>
      </c>
      <c r="R116" s="43">
        <v>522.18642499999999</v>
      </c>
      <c r="S116" s="43">
        <v>620.47812799999997</v>
      </c>
      <c r="T116" s="43">
        <v>214.99576099999999</v>
      </c>
      <c r="U116" s="43">
        <v>314.464674</v>
      </c>
      <c r="V116" s="43">
        <v>222.82656</v>
      </c>
      <c r="W116" s="43">
        <v>497.28865300000001</v>
      </c>
      <c r="X116" s="43">
        <v>194.53295299999999</v>
      </c>
      <c r="Y116" s="43">
        <v>246.689807</v>
      </c>
      <c r="Z116" s="43">
        <v>479.32765799999999</v>
      </c>
      <c r="AA116" s="43">
        <v>573.96337900000003</v>
      </c>
    </row>
    <row r="117" spans="13:27" x14ac:dyDescent="0.25">
      <c r="M117" s="11">
        <v>109</v>
      </c>
      <c r="N117" s="10">
        <v>44713</v>
      </c>
      <c r="O117" s="43">
        <f t="shared" si="11"/>
        <v>482.50219199999998</v>
      </c>
      <c r="P117" s="43">
        <v>705.46744119857999</v>
      </c>
      <c r="Q117" s="43">
        <v>38904.337742437652</v>
      </c>
      <c r="R117" s="43">
        <v>525.75779399999999</v>
      </c>
      <c r="S117" s="43">
        <v>624.50843399999997</v>
      </c>
      <c r="T117" s="43">
        <v>215.19547</v>
      </c>
      <c r="U117" s="43">
        <v>315.12516099999999</v>
      </c>
      <c r="V117" s="43">
        <v>222.86295200000001</v>
      </c>
      <c r="W117" s="43">
        <v>499.28672399999999</v>
      </c>
      <c r="X117" s="43">
        <v>194.55666299999999</v>
      </c>
      <c r="Y117" s="43">
        <v>246.84746000000001</v>
      </c>
      <c r="Z117" s="43">
        <v>482.50219199999998</v>
      </c>
      <c r="AA117" s="43">
        <v>577.57503299999996</v>
      </c>
    </row>
    <row r="118" spans="13:27" x14ac:dyDescent="0.25">
      <c r="M118" s="11">
        <v>110</v>
      </c>
      <c r="N118" s="10">
        <v>44743</v>
      </c>
      <c r="O118" s="43">
        <f t="shared" si="11"/>
        <v>485.67672700000003</v>
      </c>
      <c r="P118" s="43">
        <v>716.17979311714669</v>
      </c>
      <c r="Q118" s="43">
        <v>40975.133061009386</v>
      </c>
      <c r="R118" s="43">
        <v>529.32916399999999</v>
      </c>
      <c r="S118" s="43">
        <v>628.53670699999998</v>
      </c>
      <c r="T118" s="43">
        <v>215.39118400000001</v>
      </c>
      <c r="U118" s="43">
        <v>315.77954899999997</v>
      </c>
      <c r="V118" s="43">
        <v>222.89773500000001</v>
      </c>
      <c r="W118" s="43">
        <v>500.132589</v>
      </c>
      <c r="X118" s="43">
        <v>194.57934299999999</v>
      </c>
      <c r="Y118" s="43">
        <v>247.00419099999999</v>
      </c>
      <c r="Z118" s="43">
        <v>485.67672700000003</v>
      </c>
      <c r="AA118" s="43">
        <v>581.18468600000006</v>
      </c>
    </row>
    <row r="119" spans="13:27" x14ac:dyDescent="0.25">
      <c r="M119" s="11">
        <v>111</v>
      </c>
      <c r="N119" s="10">
        <v>44774</v>
      </c>
      <c r="O119" s="43">
        <f t="shared" si="11"/>
        <v>488.85126200000002</v>
      </c>
      <c r="P119" s="43">
        <v>727.05480950033029</v>
      </c>
      <c r="Q119" s="43">
        <v>43156.152418859419</v>
      </c>
      <c r="R119" s="43">
        <v>532.90053399999999</v>
      </c>
      <c r="S119" s="43">
        <v>632.56297500000005</v>
      </c>
      <c r="T119" s="43">
        <v>215.58298400000001</v>
      </c>
      <c r="U119" s="43">
        <v>316.42794600000002</v>
      </c>
      <c r="V119" s="43">
        <v>222.93098000000001</v>
      </c>
      <c r="W119" s="43">
        <v>501.10703999999998</v>
      </c>
      <c r="X119" s="43">
        <v>194.60103899999999</v>
      </c>
      <c r="Y119" s="43">
        <v>247.16002900000001</v>
      </c>
      <c r="Z119" s="43">
        <v>488.85126200000002</v>
      </c>
      <c r="AA119" s="43">
        <v>584.79236500000002</v>
      </c>
    </row>
    <row r="120" spans="13:27" x14ac:dyDescent="0.25">
      <c r="M120" s="11">
        <v>112</v>
      </c>
      <c r="N120" s="10">
        <v>44805</v>
      </c>
      <c r="O120" s="43">
        <f t="shared" si="11"/>
        <v>492.02579700000001</v>
      </c>
      <c r="P120" s="43">
        <v>738.09496036855683</v>
      </c>
      <c r="Q120" s="43">
        <v>45453.262807633837</v>
      </c>
      <c r="R120" s="43">
        <v>536.471903</v>
      </c>
      <c r="S120" s="43">
        <v>636.587266</v>
      </c>
      <c r="T120" s="43">
        <v>215.770948</v>
      </c>
      <c r="U120" s="43">
        <v>317.07045799999997</v>
      </c>
      <c r="V120" s="43">
        <v>222.96275499999999</v>
      </c>
      <c r="W120" s="43">
        <v>507.30078400000002</v>
      </c>
      <c r="X120" s="43">
        <v>194.621792</v>
      </c>
      <c r="Y120" s="43">
        <v>247.31500199999999</v>
      </c>
      <c r="Z120" s="43">
        <v>492.02579700000001</v>
      </c>
      <c r="AA120" s="43">
        <v>588.398098</v>
      </c>
    </row>
    <row r="121" spans="13:27" x14ac:dyDescent="0.25">
      <c r="M121" s="11">
        <v>113</v>
      </c>
      <c r="N121" s="10">
        <v>44835</v>
      </c>
      <c r="O121" s="43">
        <f t="shared" si="11"/>
        <v>495.200332</v>
      </c>
      <c r="P121" s="43">
        <v>749.30275324891295</v>
      </c>
      <c r="Q121" s="43">
        <v>47872.643506490611</v>
      </c>
      <c r="R121" s="43">
        <v>540.043273</v>
      </c>
      <c r="S121" s="43">
        <v>640.60960599999999</v>
      </c>
      <c r="T121" s="43">
        <v>215.955152</v>
      </c>
      <c r="U121" s="43">
        <v>317.70719100000002</v>
      </c>
      <c r="V121" s="43">
        <v>222.99312399999999</v>
      </c>
      <c r="W121" s="43">
        <v>508.501552</v>
      </c>
      <c r="X121" s="43">
        <v>194.64164400000001</v>
      </c>
      <c r="Y121" s="43">
        <v>247.46913499999999</v>
      </c>
      <c r="Z121" s="43">
        <v>495.200332</v>
      </c>
      <c r="AA121" s="43">
        <v>592.00191099999995</v>
      </c>
    </row>
    <row r="122" spans="13:27" x14ac:dyDescent="0.25">
      <c r="M122" s="11">
        <v>114</v>
      </c>
      <c r="N122" s="10">
        <v>44866</v>
      </c>
      <c r="O122" s="43">
        <f t="shared" si="11"/>
        <v>498.374866</v>
      </c>
      <c r="P122" s="43">
        <v>760.68073374467599</v>
      </c>
      <c r="Q122" s="43">
        <v>50420.802704500973</v>
      </c>
      <c r="R122" s="43">
        <v>543.614643</v>
      </c>
      <c r="S122" s="43">
        <v>644.63002200000005</v>
      </c>
      <c r="T122" s="43">
        <v>216.135673</v>
      </c>
      <c r="U122" s="43">
        <v>318.33824399999997</v>
      </c>
      <c r="V122" s="43">
        <v>223.02214900000001</v>
      </c>
      <c r="W122" s="43">
        <v>510.63820099999998</v>
      </c>
      <c r="X122" s="43">
        <v>194.66063299999999</v>
      </c>
      <c r="Y122" s="43">
        <v>247.62245300000001</v>
      </c>
      <c r="Z122" s="43">
        <v>498.374866</v>
      </c>
      <c r="AA122" s="43">
        <v>595.60382700000002</v>
      </c>
    </row>
    <row r="123" spans="13:27" x14ac:dyDescent="0.25">
      <c r="M123" s="11">
        <v>115</v>
      </c>
      <c r="N123" s="10">
        <v>44896</v>
      </c>
      <c r="O123" s="43">
        <f t="shared" si="11"/>
        <v>501.54940099999999</v>
      </c>
      <c r="P123" s="43">
        <v>772.2314861134912</v>
      </c>
      <c r="Q123" s="43">
        <v>53104.595007825948</v>
      </c>
      <c r="R123" s="43">
        <v>547.18601200000001</v>
      </c>
      <c r="S123" s="43">
        <v>648.64853900000003</v>
      </c>
      <c r="T123" s="43">
        <v>216.31258299999999</v>
      </c>
      <c r="U123" s="43">
        <v>318.96371900000003</v>
      </c>
      <c r="V123" s="43">
        <v>223.049891</v>
      </c>
      <c r="W123" s="43">
        <v>507.40856100000002</v>
      </c>
      <c r="X123" s="43">
        <v>194.678798</v>
      </c>
      <c r="Y123" s="43">
        <v>247.774981</v>
      </c>
      <c r="Z123" s="43">
        <v>501.54940099999999</v>
      </c>
      <c r="AA123" s="43">
        <v>599.20387400000004</v>
      </c>
    </row>
  </sheetData>
  <mergeCells count="3">
    <mergeCell ref="A1:F1"/>
    <mergeCell ref="A2:F2"/>
    <mergeCell ref="A3:F3"/>
  </mergeCells>
  <hyperlinks>
    <hyperlink ref="A39" r:id="rId1" display="http://mashable.com/2013/04/17/users-stay-longer-on-tumblr-than-facebook/, accessed August 25, 2014.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5"/>
  <sheetViews>
    <sheetView topLeftCell="A94" workbookViewId="0">
      <selection activeCell="L2" sqref="L2:L116"/>
    </sheetView>
  </sheetViews>
  <sheetFormatPr defaultRowHeight="15" x14ac:dyDescent="0.25"/>
  <cols>
    <col min="3" max="3" width="13.7109375" bestFit="1" customWidth="1"/>
    <col min="4" max="7" width="10" bestFit="1" customWidth="1"/>
  </cols>
  <sheetData>
    <row r="1" spans="1:12" x14ac:dyDescent="0.25">
      <c r="C1" t="s">
        <v>384</v>
      </c>
      <c r="D1" t="s">
        <v>383</v>
      </c>
      <c r="E1" t="s">
        <v>382</v>
      </c>
      <c r="F1" t="s">
        <v>381</v>
      </c>
      <c r="G1" t="s">
        <v>380</v>
      </c>
      <c r="J1" t="s">
        <v>390</v>
      </c>
      <c r="K1" t="s">
        <v>381</v>
      </c>
      <c r="L1" t="s">
        <v>380</v>
      </c>
    </row>
    <row r="2" spans="1:12" x14ac:dyDescent="0.25">
      <c r="A2" s="55" t="s">
        <v>379</v>
      </c>
      <c r="B2">
        <v>2013</v>
      </c>
      <c r="C2" s="60">
        <v>139372333</v>
      </c>
      <c r="D2" s="60">
        <v>130606944</v>
      </c>
      <c r="E2" s="60">
        <v>148152797</v>
      </c>
      <c r="F2" s="60">
        <v>126060709</v>
      </c>
      <c r="G2" s="60">
        <v>152357900</v>
      </c>
      <c r="J2">
        <f>C2/1000000</f>
        <v>139.372333</v>
      </c>
      <c r="K2">
        <f>F2/1000000</f>
        <v>126.060709</v>
      </c>
      <c r="L2">
        <f>G2/1000000</f>
        <v>152.3579</v>
      </c>
    </row>
    <row r="3" spans="1:12" x14ac:dyDescent="0.25">
      <c r="A3" s="55" t="s">
        <v>368</v>
      </c>
      <c r="B3">
        <v>2013</v>
      </c>
      <c r="C3" s="60">
        <v>142327579</v>
      </c>
      <c r="D3" s="60">
        <v>130063273</v>
      </c>
      <c r="E3" s="60">
        <v>154722113</v>
      </c>
      <c r="F3" s="60">
        <v>123512725</v>
      </c>
      <c r="G3" s="60">
        <v>160924991</v>
      </c>
      <c r="J3">
        <f t="shared" ref="J3:J66" si="0">C3/1000000</f>
        <v>142.32757899999999</v>
      </c>
      <c r="K3">
        <f t="shared" ref="K3:K66" si="1">F3/1000000</f>
        <v>123.512725</v>
      </c>
      <c r="L3">
        <f t="shared" ref="L3:L66" si="2">G3/1000000</f>
        <v>160.92499100000001</v>
      </c>
    </row>
    <row r="4" spans="1:12" x14ac:dyDescent="0.25">
      <c r="A4" s="55" t="s">
        <v>369</v>
      </c>
      <c r="B4">
        <v>2013</v>
      </c>
      <c r="C4" s="60">
        <v>145210245</v>
      </c>
      <c r="D4" s="60">
        <v>130233357</v>
      </c>
      <c r="E4" s="60">
        <v>161276611</v>
      </c>
      <c r="F4" s="60">
        <v>122588031</v>
      </c>
      <c r="G4" s="60">
        <v>169229264</v>
      </c>
      <c r="J4">
        <f t="shared" si="0"/>
        <v>145.21024499999999</v>
      </c>
      <c r="K4">
        <f t="shared" si="1"/>
        <v>122.588031</v>
      </c>
      <c r="L4">
        <f t="shared" si="2"/>
        <v>169.229264</v>
      </c>
    </row>
    <row r="5" spans="1:12" x14ac:dyDescent="0.25">
      <c r="A5" s="55" t="s">
        <v>370</v>
      </c>
      <c r="B5">
        <v>2013</v>
      </c>
      <c r="C5" s="60">
        <v>148019557</v>
      </c>
      <c r="D5" s="60">
        <v>130473488</v>
      </c>
      <c r="E5" s="60">
        <v>166819839</v>
      </c>
      <c r="F5" s="60">
        <v>121494180</v>
      </c>
      <c r="G5" s="60">
        <v>177632091</v>
      </c>
      <c r="J5">
        <f t="shared" si="0"/>
        <v>148.01955699999999</v>
      </c>
      <c r="K5">
        <f t="shared" si="1"/>
        <v>121.49418</v>
      </c>
      <c r="L5">
        <f t="shared" si="2"/>
        <v>177.632091</v>
      </c>
    </row>
    <row r="6" spans="1:12" x14ac:dyDescent="0.25">
      <c r="A6" s="55" t="s">
        <v>371</v>
      </c>
      <c r="B6">
        <v>2013</v>
      </c>
      <c r="C6" s="60">
        <v>150755000</v>
      </c>
      <c r="D6" s="60">
        <v>130868166</v>
      </c>
      <c r="E6" s="60">
        <v>171415965</v>
      </c>
      <c r="F6" s="60">
        <v>121041591</v>
      </c>
      <c r="G6" s="60">
        <v>184195541</v>
      </c>
      <c r="J6">
        <f t="shared" si="0"/>
        <v>150.755</v>
      </c>
      <c r="K6">
        <f t="shared" si="1"/>
        <v>121.041591</v>
      </c>
      <c r="L6">
        <f t="shared" si="2"/>
        <v>184.19554099999999</v>
      </c>
    </row>
    <row r="7" spans="1:12" x14ac:dyDescent="0.25">
      <c r="A7" s="55" t="s">
        <v>372</v>
      </c>
      <c r="B7">
        <v>2013</v>
      </c>
      <c r="C7" s="60">
        <v>153416305</v>
      </c>
      <c r="D7" s="60">
        <v>131377072</v>
      </c>
      <c r="E7" s="60">
        <v>176423289</v>
      </c>
      <c r="F7" s="60">
        <v>121346676</v>
      </c>
      <c r="G7" s="60">
        <v>190468931</v>
      </c>
      <c r="J7">
        <f t="shared" si="0"/>
        <v>153.41630499999999</v>
      </c>
      <c r="K7">
        <f t="shared" si="1"/>
        <v>121.346676</v>
      </c>
      <c r="L7">
        <f t="shared" si="2"/>
        <v>190.468931</v>
      </c>
    </row>
    <row r="8" spans="1:12" x14ac:dyDescent="0.25">
      <c r="A8" s="55" t="s">
        <v>373</v>
      </c>
      <c r="B8">
        <v>2013</v>
      </c>
      <c r="C8" s="60">
        <v>156003424</v>
      </c>
      <c r="D8" s="60">
        <v>131775038</v>
      </c>
      <c r="E8" s="60">
        <v>181002358</v>
      </c>
      <c r="F8" s="60">
        <v>120754575</v>
      </c>
      <c r="G8" s="60">
        <v>196699457</v>
      </c>
      <c r="J8">
        <f t="shared" si="0"/>
        <v>156.003424</v>
      </c>
      <c r="K8">
        <f t="shared" si="1"/>
        <v>120.754575</v>
      </c>
      <c r="L8">
        <f t="shared" si="2"/>
        <v>196.699457</v>
      </c>
    </row>
    <row r="9" spans="1:12" x14ac:dyDescent="0.25">
      <c r="A9" s="55" t="s">
        <v>374</v>
      </c>
      <c r="B9">
        <v>2013</v>
      </c>
      <c r="C9" s="60">
        <v>158516517</v>
      </c>
      <c r="D9" s="60">
        <v>132063649</v>
      </c>
      <c r="E9" s="60">
        <v>185527615</v>
      </c>
      <c r="F9" s="60">
        <v>120786601</v>
      </c>
      <c r="G9" s="60">
        <v>203339720</v>
      </c>
      <c r="J9">
        <f t="shared" si="0"/>
        <v>158.51651699999999</v>
      </c>
      <c r="K9">
        <f t="shared" si="1"/>
        <v>120.786601</v>
      </c>
      <c r="L9">
        <f t="shared" si="2"/>
        <v>203.33972</v>
      </c>
    </row>
    <row r="10" spans="1:12" x14ac:dyDescent="0.25">
      <c r="A10" s="55" t="s">
        <v>375</v>
      </c>
      <c r="B10">
        <v>2014</v>
      </c>
      <c r="C10" s="60">
        <v>160955933</v>
      </c>
      <c r="D10" s="60">
        <v>132573463</v>
      </c>
      <c r="E10" s="60">
        <v>189631873</v>
      </c>
      <c r="F10" s="60">
        <v>120550506</v>
      </c>
      <c r="G10" s="60">
        <v>208676727</v>
      </c>
      <c r="J10">
        <f t="shared" si="0"/>
        <v>160.95593299999999</v>
      </c>
      <c r="K10">
        <f t="shared" si="1"/>
        <v>120.550506</v>
      </c>
      <c r="L10">
        <f t="shared" si="2"/>
        <v>208.676727</v>
      </c>
    </row>
    <row r="11" spans="1:12" x14ac:dyDescent="0.25">
      <c r="A11" s="55" t="s">
        <v>376</v>
      </c>
      <c r="B11">
        <v>2014</v>
      </c>
      <c r="C11" s="60">
        <v>163322190</v>
      </c>
      <c r="D11" s="60">
        <v>132600283</v>
      </c>
      <c r="E11" s="60">
        <v>194205718</v>
      </c>
      <c r="F11" s="60">
        <v>119936633</v>
      </c>
      <c r="G11" s="60">
        <v>215004732</v>
      </c>
      <c r="J11">
        <f t="shared" si="0"/>
        <v>163.32219000000001</v>
      </c>
      <c r="K11">
        <f t="shared" si="1"/>
        <v>119.936633</v>
      </c>
      <c r="L11">
        <f t="shared" si="2"/>
        <v>215.00473199999999</v>
      </c>
    </row>
    <row r="12" spans="1:12" x14ac:dyDescent="0.25">
      <c r="A12" s="55" t="s">
        <v>377</v>
      </c>
      <c r="B12">
        <v>2014</v>
      </c>
      <c r="C12" s="60">
        <v>165615962</v>
      </c>
      <c r="D12" s="60">
        <v>132654391</v>
      </c>
      <c r="E12" s="60">
        <v>198570392</v>
      </c>
      <c r="F12" s="60">
        <v>118873665</v>
      </c>
      <c r="G12" s="60">
        <v>221074802</v>
      </c>
      <c r="J12">
        <f t="shared" si="0"/>
        <v>165.615962</v>
      </c>
      <c r="K12">
        <f t="shared" si="1"/>
        <v>118.873665</v>
      </c>
      <c r="L12">
        <f t="shared" si="2"/>
        <v>221.07480200000001</v>
      </c>
    </row>
    <row r="13" spans="1:12" x14ac:dyDescent="0.25">
      <c r="A13" s="55" t="s">
        <v>378</v>
      </c>
      <c r="B13">
        <v>2014</v>
      </c>
      <c r="C13" s="60">
        <v>167838063</v>
      </c>
      <c r="D13" s="60">
        <v>133407513</v>
      </c>
      <c r="E13" s="60">
        <v>202534727</v>
      </c>
      <c r="F13" s="60">
        <v>118093307</v>
      </c>
      <c r="G13" s="60">
        <v>226096770</v>
      </c>
      <c r="J13">
        <f t="shared" si="0"/>
        <v>167.83806300000001</v>
      </c>
      <c r="K13">
        <f t="shared" si="1"/>
        <v>118.093307</v>
      </c>
      <c r="L13">
        <f t="shared" si="2"/>
        <v>226.09676999999999</v>
      </c>
    </row>
    <row r="14" spans="1:12" x14ac:dyDescent="0.25">
      <c r="A14" s="55" t="s">
        <v>379</v>
      </c>
      <c r="B14">
        <v>2014</v>
      </c>
      <c r="C14" s="60">
        <v>169989430</v>
      </c>
      <c r="D14" s="60">
        <v>133438619</v>
      </c>
      <c r="E14" s="60">
        <v>206455099</v>
      </c>
      <c r="F14" s="60">
        <v>118490945</v>
      </c>
      <c r="G14" s="60">
        <v>234274033</v>
      </c>
      <c r="J14">
        <f t="shared" si="0"/>
        <v>169.98943</v>
      </c>
      <c r="K14">
        <f t="shared" si="1"/>
        <v>118.490945</v>
      </c>
      <c r="L14">
        <f t="shared" si="2"/>
        <v>234.274033</v>
      </c>
    </row>
    <row r="15" spans="1:12" x14ac:dyDescent="0.25">
      <c r="A15" s="55" t="s">
        <v>368</v>
      </c>
      <c r="B15">
        <v>2014</v>
      </c>
      <c r="C15" s="60">
        <v>172071110</v>
      </c>
      <c r="D15" s="60">
        <v>133990201</v>
      </c>
      <c r="E15" s="60">
        <v>211144481</v>
      </c>
      <c r="F15" s="60">
        <v>118332084</v>
      </c>
      <c r="G15" s="60">
        <v>239691676</v>
      </c>
      <c r="J15">
        <f t="shared" si="0"/>
        <v>172.07111</v>
      </c>
      <c r="K15">
        <f t="shared" si="1"/>
        <v>118.33208399999999</v>
      </c>
      <c r="L15">
        <f t="shared" si="2"/>
        <v>239.691676</v>
      </c>
    </row>
    <row r="16" spans="1:12" x14ac:dyDescent="0.25">
      <c r="A16" s="55" t="s">
        <v>369</v>
      </c>
      <c r="B16">
        <v>2014</v>
      </c>
      <c r="C16" s="60">
        <v>174084250</v>
      </c>
      <c r="D16" s="60">
        <v>134032783</v>
      </c>
      <c r="E16" s="60">
        <v>213734692</v>
      </c>
      <c r="F16" s="60">
        <v>118496483</v>
      </c>
      <c r="G16" s="60">
        <v>245597294</v>
      </c>
      <c r="J16">
        <f t="shared" si="0"/>
        <v>174.08425</v>
      </c>
      <c r="K16">
        <f t="shared" si="1"/>
        <v>118.496483</v>
      </c>
      <c r="L16">
        <f t="shared" si="2"/>
        <v>245.59729400000001</v>
      </c>
    </row>
    <row r="17" spans="1:12" x14ac:dyDescent="0.25">
      <c r="A17" s="55" t="s">
        <v>370</v>
      </c>
      <c r="B17">
        <v>2014</v>
      </c>
      <c r="C17" s="60">
        <v>176030076</v>
      </c>
      <c r="D17" s="60">
        <v>134695331</v>
      </c>
      <c r="E17" s="60">
        <v>217432475</v>
      </c>
      <c r="F17" s="60">
        <v>117401530</v>
      </c>
      <c r="G17" s="60">
        <v>250781769</v>
      </c>
      <c r="J17">
        <f t="shared" si="0"/>
        <v>176.03007600000001</v>
      </c>
      <c r="K17">
        <f t="shared" si="1"/>
        <v>117.40152999999999</v>
      </c>
      <c r="L17">
        <f t="shared" si="2"/>
        <v>250.781769</v>
      </c>
    </row>
    <row r="18" spans="1:12" x14ac:dyDescent="0.25">
      <c r="A18" s="55" t="s">
        <v>371</v>
      </c>
      <c r="B18">
        <v>2014</v>
      </c>
      <c r="C18" s="60">
        <v>177909893</v>
      </c>
      <c r="D18" s="60">
        <v>134542369</v>
      </c>
      <c r="E18" s="60">
        <v>220795911</v>
      </c>
      <c r="F18" s="60">
        <v>118189057</v>
      </c>
      <c r="G18" s="60">
        <v>256255107</v>
      </c>
      <c r="J18">
        <f t="shared" si="0"/>
        <v>177.90989300000001</v>
      </c>
      <c r="K18">
        <f t="shared" si="1"/>
        <v>118.18905700000001</v>
      </c>
      <c r="L18">
        <f t="shared" si="2"/>
        <v>256.25510700000001</v>
      </c>
    </row>
    <row r="19" spans="1:12" x14ac:dyDescent="0.25">
      <c r="A19" s="55" t="s">
        <v>372</v>
      </c>
      <c r="B19">
        <v>2014</v>
      </c>
      <c r="C19" s="60">
        <v>179725063</v>
      </c>
      <c r="D19" s="60">
        <v>134879360</v>
      </c>
      <c r="E19" s="60">
        <v>224645873</v>
      </c>
      <c r="F19" s="60">
        <v>117797524</v>
      </c>
      <c r="G19" s="60">
        <v>259265585</v>
      </c>
      <c r="J19">
        <f t="shared" si="0"/>
        <v>179.72506300000001</v>
      </c>
      <c r="K19">
        <f t="shared" si="1"/>
        <v>117.797524</v>
      </c>
      <c r="L19">
        <f t="shared" si="2"/>
        <v>259.26558499999999</v>
      </c>
    </row>
    <row r="20" spans="1:12" x14ac:dyDescent="0.25">
      <c r="A20" s="55" t="s">
        <v>373</v>
      </c>
      <c r="B20">
        <v>2014</v>
      </c>
      <c r="C20" s="60">
        <v>181477002</v>
      </c>
      <c r="D20" s="60">
        <v>134627850</v>
      </c>
      <c r="E20" s="60">
        <v>228424531</v>
      </c>
      <c r="F20" s="60">
        <v>117013782</v>
      </c>
      <c r="G20" s="60">
        <v>265175382</v>
      </c>
      <c r="J20">
        <f t="shared" si="0"/>
        <v>181.477002</v>
      </c>
      <c r="K20">
        <f t="shared" si="1"/>
        <v>117.01378200000001</v>
      </c>
      <c r="L20">
        <f t="shared" si="2"/>
        <v>265.17538200000001</v>
      </c>
    </row>
    <row r="21" spans="1:12" x14ac:dyDescent="0.25">
      <c r="A21" s="55" t="s">
        <v>374</v>
      </c>
      <c r="B21">
        <v>2014</v>
      </c>
      <c r="C21" s="60">
        <v>183167168</v>
      </c>
      <c r="D21" s="60">
        <v>134650608</v>
      </c>
      <c r="E21" s="60">
        <v>231884743</v>
      </c>
      <c r="F21" s="60">
        <v>117236402</v>
      </c>
      <c r="G21" s="60">
        <v>269519382</v>
      </c>
      <c r="J21">
        <f t="shared" si="0"/>
        <v>183.167168</v>
      </c>
      <c r="K21">
        <f t="shared" si="1"/>
        <v>117.236402</v>
      </c>
      <c r="L21">
        <f t="shared" si="2"/>
        <v>269.51938200000001</v>
      </c>
    </row>
    <row r="22" spans="1:12" x14ac:dyDescent="0.25">
      <c r="A22" s="55" t="s">
        <v>375</v>
      </c>
      <c r="B22">
        <v>2015</v>
      </c>
      <c r="C22" s="60">
        <v>184797054</v>
      </c>
      <c r="D22" s="60">
        <v>134584682</v>
      </c>
      <c r="E22" s="60">
        <v>236129515</v>
      </c>
      <c r="F22" s="60">
        <v>117051763</v>
      </c>
      <c r="G22" s="60">
        <v>277958827</v>
      </c>
      <c r="J22">
        <f t="shared" si="0"/>
        <v>184.797054</v>
      </c>
      <c r="K22">
        <f t="shared" si="1"/>
        <v>117.05176299999999</v>
      </c>
      <c r="L22">
        <f t="shared" si="2"/>
        <v>277.95882699999999</v>
      </c>
    </row>
    <row r="23" spans="1:12" x14ac:dyDescent="0.25">
      <c r="A23" s="55" t="s">
        <v>376</v>
      </c>
      <c r="B23">
        <v>2015</v>
      </c>
      <c r="C23" s="60">
        <v>186368177</v>
      </c>
      <c r="D23" s="60">
        <v>134390747</v>
      </c>
      <c r="E23" s="60">
        <v>239222795</v>
      </c>
      <c r="F23" s="60">
        <v>116479747</v>
      </c>
      <c r="G23" s="60">
        <v>279994317</v>
      </c>
      <c r="J23">
        <f t="shared" si="0"/>
        <v>186.368177</v>
      </c>
      <c r="K23">
        <f t="shared" si="1"/>
        <v>116.479747</v>
      </c>
      <c r="L23">
        <f t="shared" si="2"/>
        <v>279.99431700000002</v>
      </c>
    </row>
    <row r="24" spans="1:12" x14ac:dyDescent="0.25">
      <c r="A24" s="55" t="s">
        <v>377</v>
      </c>
      <c r="B24">
        <v>2015</v>
      </c>
      <c r="C24" s="60">
        <v>187882075</v>
      </c>
      <c r="D24" s="60">
        <v>134834468</v>
      </c>
      <c r="E24" s="60">
        <v>242644518</v>
      </c>
      <c r="F24" s="60">
        <v>114924021</v>
      </c>
      <c r="G24" s="60">
        <v>284176030</v>
      </c>
      <c r="J24">
        <f t="shared" si="0"/>
        <v>187.88207499999999</v>
      </c>
      <c r="K24">
        <f t="shared" si="1"/>
        <v>114.924021</v>
      </c>
      <c r="L24">
        <f t="shared" si="2"/>
        <v>284.17603000000003</v>
      </c>
    </row>
    <row r="25" spans="1:12" x14ac:dyDescent="0.25">
      <c r="A25" s="55" t="s">
        <v>378</v>
      </c>
      <c r="B25">
        <v>2015</v>
      </c>
      <c r="C25" s="60">
        <v>189340295</v>
      </c>
      <c r="D25" s="60">
        <v>135523178</v>
      </c>
      <c r="E25" s="60">
        <v>245746477</v>
      </c>
      <c r="F25" s="60">
        <v>115330262</v>
      </c>
      <c r="G25" s="60">
        <v>287385484</v>
      </c>
      <c r="J25">
        <f t="shared" si="0"/>
        <v>189.340295</v>
      </c>
      <c r="K25">
        <f t="shared" si="1"/>
        <v>115.330262</v>
      </c>
      <c r="L25">
        <f t="shared" si="2"/>
        <v>287.38548400000002</v>
      </c>
    </row>
    <row r="26" spans="1:12" x14ac:dyDescent="0.25">
      <c r="A26" s="55" t="s">
        <v>379</v>
      </c>
      <c r="B26">
        <v>2015</v>
      </c>
      <c r="C26" s="60">
        <v>190744393</v>
      </c>
      <c r="D26" s="60">
        <v>135591668</v>
      </c>
      <c r="E26" s="60">
        <v>248293003</v>
      </c>
      <c r="F26" s="60">
        <v>115418667</v>
      </c>
      <c r="G26" s="60">
        <v>292904633</v>
      </c>
      <c r="J26">
        <f t="shared" si="0"/>
        <v>190.744393</v>
      </c>
      <c r="K26">
        <f t="shared" si="1"/>
        <v>115.418667</v>
      </c>
      <c r="L26">
        <f t="shared" si="2"/>
        <v>292.90463299999999</v>
      </c>
    </row>
    <row r="27" spans="1:12" x14ac:dyDescent="0.25">
      <c r="A27" s="55" t="s">
        <v>368</v>
      </c>
      <c r="B27">
        <v>2015</v>
      </c>
      <c r="C27" s="60">
        <v>192095924</v>
      </c>
      <c r="D27" s="60">
        <v>134970599</v>
      </c>
      <c r="E27" s="60">
        <v>250567557</v>
      </c>
      <c r="F27" s="60">
        <v>114657818</v>
      </c>
      <c r="G27" s="60">
        <v>298002590</v>
      </c>
      <c r="J27">
        <f t="shared" si="0"/>
        <v>192.095924</v>
      </c>
      <c r="K27">
        <f t="shared" si="1"/>
        <v>114.65781800000001</v>
      </c>
      <c r="L27">
        <f t="shared" si="2"/>
        <v>298.00259</v>
      </c>
    </row>
    <row r="28" spans="1:12" x14ac:dyDescent="0.25">
      <c r="A28" s="55" t="s">
        <v>369</v>
      </c>
      <c r="B28">
        <v>2015</v>
      </c>
      <c r="C28" s="60">
        <v>193396439</v>
      </c>
      <c r="D28" s="60">
        <v>134910686</v>
      </c>
      <c r="E28" s="60">
        <v>253793344</v>
      </c>
      <c r="F28" s="60">
        <v>113706876</v>
      </c>
      <c r="G28" s="60">
        <v>300079016</v>
      </c>
      <c r="J28">
        <f t="shared" si="0"/>
        <v>193.39643899999999</v>
      </c>
      <c r="K28">
        <f t="shared" si="1"/>
        <v>113.70687599999999</v>
      </c>
      <c r="L28">
        <f t="shared" si="2"/>
        <v>300.07901600000002</v>
      </c>
    </row>
    <row r="29" spans="1:12" x14ac:dyDescent="0.25">
      <c r="A29" s="55" t="s">
        <v>370</v>
      </c>
      <c r="B29">
        <v>2015</v>
      </c>
      <c r="C29" s="60">
        <v>194647481</v>
      </c>
      <c r="D29" s="60">
        <v>135661000</v>
      </c>
      <c r="E29" s="60">
        <v>257879566</v>
      </c>
      <c r="F29" s="60">
        <v>113926240</v>
      </c>
      <c r="G29" s="60">
        <v>303693677</v>
      </c>
      <c r="J29">
        <f t="shared" si="0"/>
        <v>194.647481</v>
      </c>
      <c r="K29">
        <f t="shared" si="1"/>
        <v>113.92624000000001</v>
      </c>
      <c r="L29">
        <f t="shared" si="2"/>
        <v>303.69367699999998</v>
      </c>
    </row>
    <row r="30" spans="1:12" x14ac:dyDescent="0.25">
      <c r="A30" s="55" t="s">
        <v>371</v>
      </c>
      <c r="B30">
        <v>2015</v>
      </c>
      <c r="C30" s="60">
        <v>195850579</v>
      </c>
      <c r="D30" s="60">
        <v>135649964</v>
      </c>
      <c r="E30" s="60">
        <v>260114847</v>
      </c>
      <c r="F30" s="60">
        <v>114196391</v>
      </c>
      <c r="G30" s="60">
        <v>306805100</v>
      </c>
      <c r="J30">
        <f t="shared" si="0"/>
        <v>195.85057900000001</v>
      </c>
      <c r="K30">
        <f t="shared" si="1"/>
        <v>114.19639100000001</v>
      </c>
      <c r="L30">
        <f t="shared" si="2"/>
        <v>306.80509999999998</v>
      </c>
    </row>
    <row r="31" spans="1:12" x14ac:dyDescent="0.25">
      <c r="A31" s="55" t="s">
        <v>372</v>
      </c>
      <c r="B31">
        <v>2015</v>
      </c>
      <c r="C31" s="60">
        <v>197007248</v>
      </c>
      <c r="D31" s="60">
        <v>134980125</v>
      </c>
      <c r="E31" s="60">
        <v>261814221</v>
      </c>
      <c r="F31" s="60">
        <v>114178136</v>
      </c>
      <c r="G31" s="60">
        <v>311681702</v>
      </c>
      <c r="J31">
        <f t="shared" si="0"/>
        <v>197.007248</v>
      </c>
      <c r="K31">
        <f t="shared" si="1"/>
        <v>114.17813599999999</v>
      </c>
      <c r="L31">
        <f t="shared" si="2"/>
        <v>311.68170199999997</v>
      </c>
    </row>
    <row r="32" spans="1:12" x14ac:dyDescent="0.25">
      <c r="A32" s="55" t="s">
        <v>373</v>
      </c>
      <c r="B32">
        <v>2015</v>
      </c>
      <c r="C32" s="60">
        <v>198118981</v>
      </c>
      <c r="D32" s="60">
        <v>134115614</v>
      </c>
      <c r="E32" s="60">
        <v>263168592</v>
      </c>
      <c r="F32" s="60">
        <v>113791262</v>
      </c>
      <c r="G32" s="60">
        <v>316659993</v>
      </c>
      <c r="J32">
        <f t="shared" si="0"/>
        <v>198.11898099999999</v>
      </c>
      <c r="K32">
        <f t="shared" si="1"/>
        <v>113.791262</v>
      </c>
      <c r="L32">
        <f t="shared" si="2"/>
        <v>316.65999299999999</v>
      </c>
    </row>
    <row r="33" spans="1:12" x14ac:dyDescent="0.25">
      <c r="A33" s="55" t="s">
        <v>374</v>
      </c>
      <c r="B33">
        <v>2015</v>
      </c>
      <c r="C33" s="60">
        <v>199187251</v>
      </c>
      <c r="D33" s="60">
        <v>133372026</v>
      </c>
      <c r="E33" s="60">
        <v>266181048</v>
      </c>
      <c r="F33" s="60">
        <v>111852226</v>
      </c>
      <c r="G33" s="60">
        <v>319215133</v>
      </c>
      <c r="J33">
        <f t="shared" si="0"/>
        <v>199.187251</v>
      </c>
      <c r="K33">
        <f t="shared" si="1"/>
        <v>111.852226</v>
      </c>
      <c r="L33">
        <f t="shared" si="2"/>
        <v>319.21513299999998</v>
      </c>
    </row>
    <row r="34" spans="1:12" x14ac:dyDescent="0.25">
      <c r="A34" s="55" t="s">
        <v>375</v>
      </c>
      <c r="B34">
        <v>2016</v>
      </c>
      <c r="C34" s="60">
        <v>200213508</v>
      </c>
      <c r="D34" s="60">
        <v>133296097</v>
      </c>
      <c r="E34" s="60">
        <v>270103522</v>
      </c>
      <c r="F34" s="60">
        <v>111052242</v>
      </c>
      <c r="G34" s="60">
        <v>323941553</v>
      </c>
      <c r="J34">
        <f t="shared" si="0"/>
        <v>200.21350799999999</v>
      </c>
      <c r="K34">
        <f t="shared" si="1"/>
        <v>111.05224200000001</v>
      </c>
      <c r="L34">
        <f t="shared" si="2"/>
        <v>323.941553</v>
      </c>
    </row>
    <row r="35" spans="1:12" x14ac:dyDescent="0.25">
      <c r="A35" s="55" t="s">
        <v>376</v>
      </c>
      <c r="B35">
        <v>2016</v>
      </c>
      <c r="C35" s="60">
        <v>201199173</v>
      </c>
      <c r="D35" s="60">
        <v>132738423</v>
      </c>
      <c r="E35" s="60">
        <v>271371474</v>
      </c>
      <c r="F35" s="60">
        <v>110525117</v>
      </c>
      <c r="G35" s="60">
        <v>329497843</v>
      </c>
      <c r="J35">
        <f t="shared" si="0"/>
        <v>201.199173</v>
      </c>
      <c r="K35">
        <f t="shared" si="1"/>
        <v>110.52511699999999</v>
      </c>
      <c r="L35">
        <f t="shared" si="2"/>
        <v>329.49784299999999</v>
      </c>
    </row>
    <row r="36" spans="1:12" x14ac:dyDescent="0.25">
      <c r="A36" s="55" t="s">
        <v>377</v>
      </c>
      <c r="B36">
        <v>2016</v>
      </c>
      <c r="C36" s="60">
        <v>202145642</v>
      </c>
      <c r="D36" s="60">
        <v>132743047</v>
      </c>
      <c r="E36" s="60">
        <v>274654603</v>
      </c>
      <c r="F36" s="60">
        <v>109359370</v>
      </c>
      <c r="G36" s="60">
        <v>335649977</v>
      </c>
      <c r="J36">
        <f t="shared" si="0"/>
        <v>202.14564200000001</v>
      </c>
      <c r="K36">
        <f t="shared" si="1"/>
        <v>109.35937</v>
      </c>
      <c r="L36">
        <f t="shared" si="2"/>
        <v>335.64997699999998</v>
      </c>
    </row>
    <row r="37" spans="1:12" x14ac:dyDescent="0.25">
      <c r="A37" s="55" t="s">
        <v>378</v>
      </c>
      <c r="B37">
        <v>2016</v>
      </c>
      <c r="C37" s="60">
        <v>203054278</v>
      </c>
      <c r="D37" s="60">
        <v>132466192</v>
      </c>
      <c r="E37" s="60">
        <v>276875341</v>
      </c>
      <c r="F37" s="60">
        <v>109799872</v>
      </c>
      <c r="G37" s="60">
        <v>336647586</v>
      </c>
      <c r="J37">
        <f t="shared" si="0"/>
        <v>203.05427800000001</v>
      </c>
      <c r="K37">
        <f t="shared" si="1"/>
        <v>109.79987199999999</v>
      </c>
      <c r="L37">
        <f t="shared" si="2"/>
        <v>336.64758599999999</v>
      </c>
    </row>
    <row r="38" spans="1:12" x14ac:dyDescent="0.25">
      <c r="A38" s="55" t="s">
        <v>379</v>
      </c>
      <c r="B38">
        <v>2016</v>
      </c>
      <c r="C38" s="60">
        <v>203926417</v>
      </c>
      <c r="D38" s="60">
        <v>131581717</v>
      </c>
      <c r="E38" s="60">
        <v>279211695</v>
      </c>
      <c r="F38" s="60">
        <v>108890153</v>
      </c>
      <c r="G38" s="60">
        <v>341317280</v>
      </c>
      <c r="J38">
        <f t="shared" si="0"/>
        <v>203.92641699999999</v>
      </c>
      <c r="K38">
        <f t="shared" si="1"/>
        <v>108.890153</v>
      </c>
      <c r="L38">
        <f t="shared" si="2"/>
        <v>341.31727999999998</v>
      </c>
    </row>
    <row r="39" spans="1:12" x14ac:dyDescent="0.25">
      <c r="A39" s="55" t="s">
        <v>368</v>
      </c>
      <c r="B39">
        <v>2016</v>
      </c>
      <c r="C39" s="60">
        <v>204763362</v>
      </c>
      <c r="D39" s="60">
        <v>131862804</v>
      </c>
      <c r="E39" s="60">
        <v>281611094</v>
      </c>
      <c r="F39" s="60">
        <v>107912406</v>
      </c>
      <c r="G39" s="60">
        <v>340750864</v>
      </c>
      <c r="J39">
        <f t="shared" si="0"/>
        <v>204.763362</v>
      </c>
      <c r="K39">
        <f t="shared" si="1"/>
        <v>107.912406</v>
      </c>
      <c r="L39">
        <f t="shared" si="2"/>
        <v>340.75086399999998</v>
      </c>
    </row>
    <row r="40" spans="1:12" x14ac:dyDescent="0.25">
      <c r="A40" s="55" t="s">
        <v>369</v>
      </c>
      <c r="B40">
        <v>2016</v>
      </c>
      <c r="C40" s="60">
        <v>205566384</v>
      </c>
      <c r="D40" s="60">
        <v>132222948</v>
      </c>
      <c r="E40" s="60">
        <v>284915570</v>
      </c>
      <c r="F40" s="60">
        <v>107333004</v>
      </c>
      <c r="G40" s="60">
        <v>344784475</v>
      </c>
      <c r="J40">
        <f t="shared" si="0"/>
        <v>205.566384</v>
      </c>
      <c r="K40">
        <f t="shared" si="1"/>
        <v>107.333004</v>
      </c>
      <c r="L40">
        <f t="shared" si="2"/>
        <v>344.78447499999999</v>
      </c>
    </row>
    <row r="41" spans="1:12" x14ac:dyDescent="0.25">
      <c r="A41" s="55" t="s">
        <v>370</v>
      </c>
      <c r="B41">
        <v>2016</v>
      </c>
      <c r="C41" s="60">
        <v>206336721</v>
      </c>
      <c r="D41" s="60">
        <v>131496358</v>
      </c>
      <c r="E41" s="60">
        <v>285988525</v>
      </c>
      <c r="F41" s="60">
        <v>106705029</v>
      </c>
      <c r="G41" s="60">
        <v>350879605</v>
      </c>
      <c r="J41">
        <f t="shared" si="0"/>
        <v>206.33672100000001</v>
      </c>
      <c r="K41">
        <f t="shared" si="1"/>
        <v>106.705029</v>
      </c>
      <c r="L41">
        <f t="shared" si="2"/>
        <v>350.87960500000003</v>
      </c>
    </row>
    <row r="42" spans="1:12" x14ac:dyDescent="0.25">
      <c r="A42" s="55" t="s">
        <v>371</v>
      </c>
      <c r="B42">
        <v>2016</v>
      </c>
      <c r="C42" s="60">
        <v>207075578</v>
      </c>
      <c r="D42" s="60">
        <v>130815594</v>
      </c>
      <c r="E42" s="60">
        <v>286474550</v>
      </c>
      <c r="F42" s="60">
        <v>105048764</v>
      </c>
      <c r="G42" s="60">
        <v>351282873</v>
      </c>
      <c r="J42">
        <f t="shared" si="0"/>
        <v>207.07557800000001</v>
      </c>
      <c r="K42">
        <f t="shared" si="1"/>
        <v>105.04876400000001</v>
      </c>
      <c r="L42">
        <f t="shared" si="2"/>
        <v>351.282873</v>
      </c>
    </row>
    <row r="43" spans="1:12" x14ac:dyDescent="0.25">
      <c r="A43" s="55" t="s">
        <v>372</v>
      </c>
      <c r="B43">
        <v>2016</v>
      </c>
      <c r="C43" s="60">
        <v>207784125</v>
      </c>
      <c r="D43" s="60">
        <v>130052774</v>
      </c>
      <c r="E43" s="60">
        <v>286877605</v>
      </c>
      <c r="F43" s="60">
        <v>105037989</v>
      </c>
      <c r="G43" s="60">
        <v>359544982</v>
      </c>
      <c r="J43">
        <f t="shared" si="0"/>
        <v>207.78412499999999</v>
      </c>
      <c r="K43">
        <f t="shared" si="1"/>
        <v>105.037989</v>
      </c>
      <c r="L43">
        <f t="shared" si="2"/>
        <v>359.544982</v>
      </c>
    </row>
    <row r="44" spans="1:12" x14ac:dyDescent="0.25">
      <c r="A44" s="55" t="s">
        <v>373</v>
      </c>
      <c r="B44">
        <v>2016</v>
      </c>
      <c r="C44" s="60">
        <v>208463502</v>
      </c>
      <c r="D44" s="60">
        <v>129898218</v>
      </c>
      <c r="E44" s="60">
        <v>289430946</v>
      </c>
      <c r="F44" s="60">
        <v>104927605</v>
      </c>
      <c r="G44" s="60">
        <v>360583170</v>
      </c>
      <c r="J44">
        <f t="shared" si="0"/>
        <v>208.46350200000001</v>
      </c>
      <c r="K44">
        <f t="shared" si="1"/>
        <v>104.927605</v>
      </c>
      <c r="L44">
        <f t="shared" si="2"/>
        <v>360.58317</v>
      </c>
    </row>
    <row r="45" spans="1:12" x14ac:dyDescent="0.25">
      <c r="A45" s="55" t="s">
        <v>374</v>
      </c>
      <c r="B45">
        <v>2016</v>
      </c>
      <c r="C45" s="60">
        <v>209114813</v>
      </c>
      <c r="D45" s="60">
        <v>129783756</v>
      </c>
      <c r="E45" s="60">
        <v>291006240</v>
      </c>
      <c r="F45" s="60">
        <v>104626775</v>
      </c>
      <c r="G45" s="60">
        <v>364598616</v>
      </c>
      <c r="J45">
        <f t="shared" si="0"/>
        <v>209.114813</v>
      </c>
      <c r="K45">
        <f t="shared" si="1"/>
        <v>104.62677499999999</v>
      </c>
      <c r="L45">
        <f t="shared" si="2"/>
        <v>364.59861599999999</v>
      </c>
    </row>
    <row r="46" spans="1:12" x14ac:dyDescent="0.25">
      <c r="A46" s="55" t="s">
        <v>375</v>
      </c>
      <c r="B46">
        <v>2017</v>
      </c>
      <c r="C46" s="60">
        <v>209739128</v>
      </c>
      <c r="D46" s="60">
        <v>130472642</v>
      </c>
      <c r="E46" s="60">
        <v>292979819</v>
      </c>
      <c r="F46" s="60">
        <v>104437135</v>
      </c>
      <c r="G46" s="60">
        <v>370007932</v>
      </c>
      <c r="J46">
        <f t="shared" si="0"/>
        <v>209.73912799999999</v>
      </c>
      <c r="K46">
        <f t="shared" si="1"/>
        <v>104.437135</v>
      </c>
      <c r="L46">
        <f t="shared" si="2"/>
        <v>370.00793199999998</v>
      </c>
    </row>
    <row r="47" spans="1:12" x14ac:dyDescent="0.25">
      <c r="A47" s="55" t="s">
        <v>376</v>
      </c>
      <c r="B47">
        <v>2017</v>
      </c>
      <c r="C47" s="60">
        <v>210337486</v>
      </c>
      <c r="D47" s="60">
        <v>129839613</v>
      </c>
      <c r="E47" s="60">
        <v>296043001</v>
      </c>
      <c r="F47" s="60">
        <v>103418792</v>
      </c>
      <c r="G47" s="60">
        <v>372350523</v>
      </c>
      <c r="J47">
        <f t="shared" si="0"/>
        <v>210.33748600000001</v>
      </c>
      <c r="K47">
        <f t="shared" si="1"/>
        <v>103.418792</v>
      </c>
      <c r="L47">
        <f t="shared" si="2"/>
        <v>372.35052300000001</v>
      </c>
    </row>
    <row r="48" spans="1:12" x14ac:dyDescent="0.25">
      <c r="A48" s="55" t="s">
        <v>377</v>
      </c>
      <c r="B48">
        <v>2017</v>
      </c>
      <c r="C48" s="60">
        <v>210910892</v>
      </c>
      <c r="D48" s="60">
        <v>129262536</v>
      </c>
      <c r="E48" s="60">
        <v>297981721</v>
      </c>
      <c r="F48" s="60">
        <v>102543857</v>
      </c>
      <c r="G48" s="60">
        <v>377364977</v>
      </c>
      <c r="J48">
        <f t="shared" si="0"/>
        <v>210.91089199999999</v>
      </c>
      <c r="K48">
        <f t="shared" si="1"/>
        <v>102.543857</v>
      </c>
      <c r="L48">
        <f t="shared" si="2"/>
        <v>377.36497700000001</v>
      </c>
    </row>
    <row r="49" spans="1:12" x14ac:dyDescent="0.25">
      <c r="A49" s="55" t="s">
        <v>378</v>
      </c>
      <c r="B49">
        <v>2017</v>
      </c>
      <c r="C49" s="60">
        <v>211460318</v>
      </c>
      <c r="D49" s="60">
        <v>128856403</v>
      </c>
      <c r="E49" s="60">
        <v>301355358</v>
      </c>
      <c r="F49" s="60">
        <v>101520122</v>
      </c>
      <c r="G49" s="60">
        <v>378057486</v>
      </c>
      <c r="J49">
        <f t="shared" si="0"/>
        <v>211.460318</v>
      </c>
      <c r="K49">
        <f t="shared" si="1"/>
        <v>101.520122</v>
      </c>
      <c r="L49">
        <f t="shared" si="2"/>
        <v>378.05748599999998</v>
      </c>
    </row>
    <row r="50" spans="1:12" x14ac:dyDescent="0.25">
      <c r="A50" s="55" t="s">
        <v>379</v>
      </c>
      <c r="B50">
        <v>2017</v>
      </c>
      <c r="C50" s="60">
        <v>211986705</v>
      </c>
      <c r="D50" s="60">
        <v>127866421</v>
      </c>
      <c r="E50" s="60">
        <v>303582937</v>
      </c>
      <c r="F50" s="60">
        <v>100643080</v>
      </c>
      <c r="G50" s="60">
        <v>379133398</v>
      </c>
      <c r="J50">
        <f t="shared" si="0"/>
        <v>211.986705</v>
      </c>
      <c r="K50">
        <f t="shared" si="1"/>
        <v>100.64308</v>
      </c>
      <c r="L50">
        <f t="shared" si="2"/>
        <v>379.133398</v>
      </c>
    </row>
    <row r="51" spans="1:12" x14ac:dyDescent="0.25">
      <c r="A51" s="55" t="s">
        <v>368</v>
      </c>
      <c r="B51">
        <v>2017</v>
      </c>
      <c r="C51" s="60">
        <v>212490962</v>
      </c>
      <c r="D51" s="60">
        <v>127425281</v>
      </c>
      <c r="E51" s="60">
        <v>306093146</v>
      </c>
      <c r="F51" s="60">
        <v>100683404</v>
      </c>
      <c r="G51" s="60">
        <v>382811581</v>
      </c>
      <c r="J51">
        <f t="shared" si="0"/>
        <v>212.490962</v>
      </c>
      <c r="K51">
        <f t="shared" si="1"/>
        <v>100.683404</v>
      </c>
      <c r="L51">
        <f t="shared" si="2"/>
        <v>382.81158099999999</v>
      </c>
    </row>
    <row r="52" spans="1:12" x14ac:dyDescent="0.25">
      <c r="A52" s="55" t="s">
        <v>369</v>
      </c>
      <c r="B52">
        <v>2017</v>
      </c>
      <c r="C52" s="60">
        <v>212973968</v>
      </c>
      <c r="D52" s="60">
        <v>127529694</v>
      </c>
      <c r="E52" s="60">
        <v>305181704</v>
      </c>
      <c r="F52" s="60">
        <v>99996895</v>
      </c>
      <c r="G52" s="60">
        <v>388681653</v>
      </c>
      <c r="J52">
        <f t="shared" si="0"/>
        <v>212.97396800000001</v>
      </c>
      <c r="K52">
        <f t="shared" si="1"/>
        <v>99.996894999999995</v>
      </c>
      <c r="L52">
        <f t="shared" si="2"/>
        <v>388.68165299999998</v>
      </c>
    </row>
    <row r="53" spans="1:12" x14ac:dyDescent="0.25">
      <c r="A53" s="55" t="s">
        <v>370</v>
      </c>
      <c r="B53">
        <v>2017</v>
      </c>
      <c r="C53" s="60">
        <v>213436570</v>
      </c>
      <c r="D53" s="60">
        <v>126901272</v>
      </c>
      <c r="E53" s="60">
        <v>308387159</v>
      </c>
      <c r="F53" s="60">
        <v>99652972</v>
      </c>
      <c r="G53" s="60">
        <v>395701916</v>
      </c>
      <c r="J53">
        <f t="shared" si="0"/>
        <v>213.43656999999999</v>
      </c>
      <c r="K53">
        <f t="shared" si="1"/>
        <v>99.652972000000005</v>
      </c>
      <c r="L53">
        <f t="shared" si="2"/>
        <v>395.70191599999998</v>
      </c>
    </row>
    <row r="54" spans="1:12" x14ac:dyDescent="0.25">
      <c r="A54" s="55" t="s">
        <v>371</v>
      </c>
      <c r="B54">
        <v>2017</v>
      </c>
      <c r="C54" s="60">
        <v>213879587</v>
      </c>
      <c r="D54" s="60">
        <v>126371510</v>
      </c>
      <c r="E54" s="60">
        <v>309375037</v>
      </c>
      <c r="F54" s="60">
        <v>98873284</v>
      </c>
      <c r="G54" s="60">
        <v>397760365</v>
      </c>
      <c r="J54">
        <f t="shared" si="0"/>
        <v>213.87958699999999</v>
      </c>
      <c r="K54">
        <f t="shared" si="1"/>
        <v>98.873283999999998</v>
      </c>
      <c r="L54">
        <f t="shared" si="2"/>
        <v>397.76036499999998</v>
      </c>
    </row>
    <row r="55" spans="1:12" x14ac:dyDescent="0.25">
      <c r="A55" s="55" t="s">
        <v>372</v>
      </c>
      <c r="B55">
        <v>2017</v>
      </c>
      <c r="C55" s="60">
        <v>214303807</v>
      </c>
      <c r="D55" s="60">
        <v>125757459</v>
      </c>
      <c r="E55" s="60">
        <v>312129080</v>
      </c>
      <c r="F55" s="60">
        <v>99060847</v>
      </c>
      <c r="G55" s="60">
        <v>400956203</v>
      </c>
      <c r="J55">
        <f t="shared" si="0"/>
        <v>214.30380700000001</v>
      </c>
      <c r="K55">
        <f t="shared" si="1"/>
        <v>99.060846999999995</v>
      </c>
      <c r="L55">
        <f t="shared" si="2"/>
        <v>400.95620300000002</v>
      </c>
    </row>
    <row r="56" spans="1:12" x14ac:dyDescent="0.25">
      <c r="A56" s="55" t="s">
        <v>373</v>
      </c>
      <c r="B56">
        <v>2017</v>
      </c>
      <c r="C56" s="60">
        <v>214709992</v>
      </c>
      <c r="D56" s="60">
        <v>124898429</v>
      </c>
      <c r="E56" s="60">
        <v>313105653</v>
      </c>
      <c r="F56" s="60">
        <v>97682409</v>
      </c>
      <c r="G56" s="60">
        <v>398499196</v>
      </c>
      <c r="J56">
        <f t="shared" si="0"/>
        <v>214.709992</v>
      </c>
      <c r="K56">
        <f t="shared" si="1"/>
        <v>97.682409000000007</v>
      </c>
      <c r="L56">
        <f t="shared" si="2"/>
        <v>398.49919599999998</v>
      </c>
    </row>
    <row r="57" spans="1:12" x14ac:dyDescent="0.25">
      <c r="A57" s="55" t="s">
        <v>374</v>
      </c>
      <c r="B57">
        <v>2017</v>
      </c>
      <c r="C57" s="60">
        <v>215098876</v>
      </c>
      <c r="D57" s="60">
        <v>124488569</v>
      </c>
      <c r="E57" s="60">
        <v>313828334</v>
      </c>
      <c r="F57" s="60">
        <v>97216204</v>
      </c>
      <c r="G57" s="60">
        <v>399973601</v>
      </c>
      <c r="J57">
        <f t="shared" si="0"/>
        <v>215.09887599999999</v>
      </c>
      <c r="K57">
        <f t="shared" si="1"/>
        <v>97.216204000000005</v>
      </c>
      <c r="L57">
        <f t="shared" si="2"/>
        <v>399.97360099999997</v>
      </c>
    </row>
    <row r="58" spans="1:12" x14ac:dyDescent="0.25">
      <c r="A58" s="55" t="s">
        <v>375</v>
      </c>
      <c r="B58">
        <v>2018</v>
      </c>
      <c r="C58" s="60">
        <v>215471164</v>
      </c>
      <c r="D58" s="60">
        <v>124261944</v>
      </c>
      <c r="E58" s="60">
        <v>316383296</v>
      </c>
      <c r="F58" s="60">
        <v>96632418</v>
      </c>
      <c r="G58" s="60">
        <v>404544915</v>
      </c>
      <c r="J58">
        <f t="shared" si="0"/>
        <v>215.47116399999999</v>
      </c>
      <c r="K58">
        <f t="shared" si="1"/>
        <v>96.632418000000001</v>
      </c>
      <c r="L58">
        <f t="shared" si="2"/>
        <v>404.544915</v>
      </c>
    </row>
    <row r="59" spans="1:12" x14ac:dyDescent="0.25">
      <c r="A59" s="55" t="s">
        <v>376</v>
      </c>
      <c r="B59">
        <v>2018</v>
      </c>
      <c r="C59" s="60">
        <v>215827537</v>
      </c>
      <c r="D59" s="60">
        <v>123864429</v>
      </c>
      <c r="E59" s="60">
        <v>318273178</v>
      </c>
      <c r="F59" s="60">
        <v>95616185</v>
      </c>
      <c r="G59" s="60">
        <v>405100496</v>
      </c>
      <c r="J59">
        <f t="shared" si="0"/>
        <v>215.82753700000001</v>
      </c>
      <c r="K59">
        <f t="shared" si="1"/>
        <v>95.616185000000002</v>
      </c>
      <c r="L59">
        <f t="shared" si="2"/>
        <v>405.10049600000002</v>
      </c>
    </row>
    <row r="60" spans="1:12" x14ac:dyDescent="0.25">
      <c r="A60" s="55" t="s">
        <v>377</v>
      </c>
      <c r="B60">
        <v>2018</v>
      </c>
      <c r="C60" s="60">
        <v>216168649</v>
      </c>
      <c r="D60" s="60">
        <v>122555001</v>
      </c>
      <c r="E60" s="60">
        <v>320090206</v>
      </c>
      <c r="F60" s="60">
        <v>95519546</v>
      </c>
      <c r="G60" s="60">
        <v>410025240</v>
      </c>
      <c r="J60">
        <f t="shared" si="0"/>
        <v>216.16864899999999</v>
      </c>
      <c r="K60">
        <f t="shared" si="1"/>
        <v>95.519546000000005</v>
      </c>
      <c r="L60">
        <f t="shared" si="2"/>
        <v>410.02524</v>
      </c>
    </row>
    <row r="61" spans="1:12" x14ac:dyDescent="0.25">
      <c r="A61" s="55" t="s">
        <v>378</v>
      </c>
      <c r="B61">
        <v>2018</v>
      </c>
      <c r="C61" s="60">
        <v>216495131</v>
      </c>
      <c r="D61" s="60">
        <v>121443363</v>
      </c>
      <c r="E61" s="60">
        <v>321517561</v>
      </c>
      <c r="F61" s="60">
        <v>94856547</v>
      </c>
      <c r="G61" s="60">
        <v>410368440</v>
      </c>
      <c r="J61">
        <f t="shared" si="0"/>
        <v>216.49513099999999</v>
      </c>
      <c r="K61">
        <f t="shared" si="1"/>
        <v>94.856547000000006</v>
      </c>
      <c r="L61">
        <f t="shared" si="2"/>
        <v>410.36844000000002</v>
      </c>
    </row>
    <row r="62" spans="1:12" x14ac:dyDescent="0.25">
      <c r="A62" s="55" t="s">
        <v>379</v>
      </c>
      <c r="B62">
        <v>2018</v>
      </c>
      <c r="C62" s="60">
        <v>216807589</v>
      </c>
      <c r="D62" s="60">
        <v>121056258</v>
      </c>
      <c r="E62" s="60">
        <v>322851805</v>
      </c>
      <c r="F62" s="60">
        <v>93889430</v>
      </c>
      <c r="G62" s="60">
        <v>417083129</v>
      </c>
      <c r="J62">
        <f t="shared" si="0"/>
        <v>216.80758900000001</v>
      </c>
      <c r="K62">
        <f t="shared" si="1"/>
        <v>93.889430000000004</v>
      </c>
      <c r="L62">
        <f t="shared" si="2"/>
        <v>417.08312899999999</v>
      </c>
    </row>
    <row r="63" spans="1:12" x14ac:dyDescent="0.25">
      <c r="A63" s="55" t="s">
        <v>368</v>
      </c>
      <c r="B63">
        <v>2018</v>
      </c>
      <c r="C63" s="60">
        <v>217106605</v>
      </c>
      <c r="D63" s="60">
        <v>121011043</v>
      </c>
      <c r="E63" s="60">
        <v>325827917</v>
      </c>
      <c r="F63" s="60">
        <v>93002393</v>
      </c>
      <c r="G63" s="60">
        <v>421366456</v>
      </c>
      <c r="J63">
        <f t="shared" si="0"/>
        <v>217.106605</v>
      </c>
      <c r="K63">
        <f t="shared" si="1"/>
        <v>93.002392999999998</v>
      </c>
      <c r="L63">
        <f t="shared" si="2"/>
        <v>421.36645600000003</v>
      </c>
    </row>
    <row r="64" spans="1:12" x14ac:dyDescent="0.25">
      <c r="A64" s="55" t="s">
        <v>369</v>
      </c>
      <c r="B64">
        <v>2018</v>
      </c>
      <c r="C64" s="60">
        <v>217392740</v>
      </c>
      <c r="D64" s="60">
        <v>121217900</v>
      </c>
      <c r="E64" s="60">
        <v>325509185</v>
      </c>
      <c r="F64" s="60">
        <v>92551828</v>
      </c>
      <c r="G64" s="60">
        <v>421190306</v>
      </c>
      <c r="J64">
        <f t="shared" si="0"/>
        <v>217.39274</v>
      </c>
      <c r="K64">
        <f t="shared" si="1"/>
        <v>92.551828</v>
      </c>
      <c r="L64">
        <f t="shared" si="2"/>
        <v>421.19030600000002</v>
      </c>
    </row>
    <row r="65" spans="1:12" x14ac:dyDescent="0.25">
      <c r="A65" s="55" t="s">
        <v>370</v>
      </c>
      <c r="B65">
        <v>2018</v>
      </c>
      <c r="C65" s="60">
        <v>217666533</v>
      </c>
      <c r="D65" s="60">
        <v>120614306</v>
      </c>
      <c r="E65" s="60">
        <v>328079075</v>
      </c>
      <c r="F65" s="60">
        <v>92000258</v>
      </c>
      <c r="G65" s="60">
        <v>426007547</v>
      </c>
      <c r="J65">
        <f t="shared" si="0"/>
        <v>217.66653299999999</v>
      </c>
      <c r="K65">
        <f t="shared" si="1"/>
        <v>92.000258000000002</v>
      </c>
      <c r="L65">
        <f t="shared" si="2"/>
        <v>426.00754699999999</v>
      </c>
    </row>
    <row r="66" spans="1:12" x14ac:dyDescent="0.25">
      <c r="A66" s="55" t="s">
        <v>371</v>
      </c>
      <c r="B66">
        <v>2018</v>
      </c>
      <c r="C66" s="60">
        <v>217928500</v>
      </c>
      <c r="D66" s="60">
        <v>120222656</v>
      </c>
      <c r="E66" s="60">
        <v>329234450</v>
      </c>
      <c r="F66" s="60">
        <v>91582341</v>
      </c>
      <c r="G66" s="60">
        <v>426199628</v>
      </c>
      <c r="J66">
        <f t="shared" si="0"/>
        <v>217.92850000000001</v>
      </c>
      <c r="K66">
        <f t="shared" si="1"/>
        <v>91.582341</v>
      </c>
      <c r="L66">
        <f t="shared" si="2"/>
        <v>426.19962800000002</v>
      </c>
    </row>
    <row r="67" spans="1:12" x14ac:dyDescent="0.25">
      <c r="A67" s="55" t="s">
        <v>372</v>
      </c>
      <c r="B67">
        <v>2018</v>
      </c>
      <c r="C67" s="60">
        <v>218179140</v>
      </c>
      <c r="D67" s="60">
        <v>119340746</v>
      </c>
      <c r="E67" s="60">
        <v>326782610</v>
      </c>
      <c r="F67" s="60">
        <v>90109371</v>
      </c>
      <c r="G67" s="60">
        <v>430266820</v>
      </c>
      <c r="J67">
        <f t="shared" ref="J67:J116" si="3">C67/1000000</f>
        <v>218.17913999999999</v>
      </c>
      <c r="K67">
        <f t="shared" ref="K67:K116" si="4">F67/1000000</f>
        <v>90.109370999999996</v>
      </c>
      <c r="L67">
        <f t="shared" ref="L67:L116" si="5">G67/1000000</f>
        <v>430.26682</v>
      </c>
    </row>
    <row r="68" spans="1:12" x14ac:dyDescent="0.25">
      <c r="A68" s="55" t="s">
        <v>373</v>
      </c>
      <c r="B68">
        <v>2018</v>
      </c>
      <c r="C68" s="60">
        <v>218418928</v>
      </c>
      <c r="D68" s="60">
        <v>118769322</v>
      </c>
      <c r="E68" s="60">
        <v>331375911</v>
      </c>
      <c r="F68" s="60">
        <v>89542709</v>
      </c>
      <c r="G68" s="60">
        <v>435748112</v>
      </c>
      <c r="J68">
        <f t="shared" si="3"/>
        <v>218.41892799999999</v>
      </c>
      <c r="K68">
        <f t="shared" si="4"/>
        <v>89.542709000000002</v>
      </c>
      <c r="L68">
        <f t="shared" si="5"/>
        <v>435.74811199999999</v>
      </c>
    </row>
    <row r="69" spans="1:12" x14ac:dyDescent="0.25">
      <c r="A69" s="55" t="s">
        <v>374</v>
      </c>
      <c r="B69">
        <v>2018</v>
      </c>
      <c r="C69" s="60">
        <v>218648325</v>
      </c>
      <c r="D69" s="60">
        <v>118626096</v>
      </c>
      <c r="E69" s="60">
        <v>332713426</v>
      </c>
      <c r="F69" s="60">
        <v>89810569</v>
      </c>
      <c r="G69" s="60">
        <v>432042633</v>
      </c>
      <c r="J69">
        <f t="shared" si="3"/>
        <v>218.648325</v>
      </c>
      <c r="K69">
        <f t="shared" si="4"/>
        <v>89.810569000000001</v>
      </c>
      <c r="L69">
        <f t="shared" si="5"/>
        <v>432.04263300000002</v>
      </c>
    </row>
    <row r="70" spans="1:12" x14ac:dyDescent="0.25">
      <c r="A70" s="55" t="s">
        <v>375</v>
      </c>
      <c r="B70">
        <v>2019</v>
      </c>
      <c r="C70" s="60">
        <v>218867768</v>
      </c>
      <c r="D70" s="60">
        <v>117185771</v>
      </c>
      <c r="E70" s="60">
        <v>333140529</v>
      </c>
      <c r="F70" s="60">
        <v>88961517</v>
      </c>
      <c r="G70" s="60">
        <v>430276935</v>
      </c>
      <c r="J70">
        <f t="shared" si="3"/>
        <v>218.86776800000001</v>
      </c>
      <c r="K70">
        <f t="shared" si="4"/>
        <v>88.961517000000001</v>
      </c>
      <c r="L70">
        <f t="shared" si="5"/>
        <v>430.27693499999998</v>
      </c>
    </row>
    <row r="71" spans="1:12" x14ac:dyDescent="0.25">
      <c r="A71" s="55" t="s">
        <v>376</v>
      </c>
      <c r="B71">
        <v>2019</v>
      </c>
      <c r="C71" s="60">
        <v>219077682</v>
      </c>
      <c r="D71" s="60">
        <v>116102351</v>
      </c>
      <c r="E71" s="60">
        <v>334187252</v>
      </c>
      <c r="F71" s="60">
        <v>88478605</v>
      </c>
      <c r="G71" s="60">
        <v>433886655</v>
      </c>
      <c r="J71">
        <f t="shared" si="3"/>
        <v>219.07768200000001</v>
      </c>
      <c r="K71">
        <f t="shared" si="4"/>
        <v>88.478605000000002</v>
      </c>
      <c r="L71">
        <f t="shared" si="5"/>
        <v>433.88665500000002</v>
      </c>
    </row>
    <row r="72" spans="1:12" x14ac:dyDescent="0.25">
      <c r="A72" s="55" t="s">
        <v>377</v>
      </c>
      <c r="B72">
        <v>2019</v>
      </c>
      <c r="C72" s="60">
        <v>219278470</v>
      </c>
      <c r="D72" s="60">
        <v>116052826</v>
      </c>
      <c r="E72" s="60">
        <v>335849177</v>
      </c>
      <c r="F72" s="60">
        <v>88652554</v>
      </c>
      <c r="G72" s="60">
        <v>430475105</v>
      </c>
      <c r="J72">
        <f t="shared" si="3"/>
        <v>219.27847</v>
      </c>
      <c r="K72">
        <f t="shared" si="4"/>
        <v>88.652553999999995</v>
      </c>
      <c r="L72">
        <f t="shared" si="5"/>
        <v>430.47510499999999</v>
      </c>
    </row>
    <row r="73" spans="1:12" x14ac:dyDescent="0.25">
      <c r="A73" s="55" t="s">
        <v>378</v>
      </c>
      <c r="B73">
        <v>2019</v>
      </c>
      <c r="C73" s="60">
        <v>219470522</v>
      </c>
      <c r="D73" s="60">
        <v>115900053</v>
      </c>
      <c r="E73" s="60">
        <v>336307786</v>
      </c>
      <c r="F73" s="60">
        <v>88353250</v>
      </c>
      <c r="G73" s="60">
        <v>433679190</v>
      </c>
      <c r="J73">
        <f t="shared" si="3"/>
        <v>219.47052199999999</v>
      </c>
      <c r="K73">
        <f t="shared" si="4"/>
        <v>88.353250000000003</v>
      </c>
      <c r="L73">
        <f t="shared" si="5"/>
        <v>433.67919000000001</v>
      </c>
    </row>
    <row r="74" spans="1:12" x14ac:dyDescent="0.25">
      <c r="A74" s="55" t="s">
        <v>379</v>
      </c>
      <c r="B74">
        <v>2019</v>
      </c>
      <c r="C74" s="60">
        <v>219654210</v>
      </c>
      <c r="D74" s="60">
        <v>115926533</v>
      </c>
      <c r="E74" s="60">
        <v>334803651</v>
      </c>
      <c r="F74" s="60">
        <v>88889368</v>
      </c>
      <c r="G74" s="60">
        <v>438977011</v>
      </c>
      <c r="J74">
        <f t="shared" si="3"/>
        <v>219.65421000000001</v>
      </c>
      <c r="K74">
        <f t="shared" si="4"/>
        <v>88.889368000000005</v>
      </c>
      <c r="L74">
        <f t="shared" si="5"/>
        <v>438.977011</v>
      </c>
    </row>
    <row r="75" spans="1:12" x14ac:dyDescent="0.25">
      <c r="A75" s="55" t="s">
        <v>368</v>
      </c>
      <c r="B75">
        <v>2019</v>
      </c>
      <c r="C75" s="60">
        <v>219829892</v>
      </c>
      <c r="D75" s="60">
        <v>115347538</v>
      </c>
      <c r="E75" s="60">
        <v>338235476</v>
      </c>
      <c r="F75" s="60">
        <v>87965909</v>
      </c>
      <c r="G75" s="60">
        <v>438178144</v>
      </c>
      <c r="J75">
        <f t="shared" si="3"/>
        <v>219.829892</v>
      </c>
      <c r="K75">
        <f t="shared" si="4"/>
        <v>87.965908999999996</v>
      </c>
      <c r="L75">
        <f t="shared" si="5"/>
        <v>438.17814399999997</v>
      </c>
    </row>
    <row r="76" spans="1:12" x14ac:dyDescent="0.25">
      <c r="A76" s="55" t="s">
        <v>369</v>
      </c>
      <c r="B76">
        <v>2019</v>
      </c>
      <c r="C76" s="60">
        <v>219997911</v>
      </c>
      <c r="D76" s="60">
        <v>115306716</v>
      </c>
      <c r="E76" s="60">
        <v>336930310</v>
      </c>
      <c r="F76" s="60">
        <v>87936923</v>
      </c>
      <c r="G76" s="60">
        <v>438971538</v>
      </c>
      <c r="J76">
        <f t="shared" si="3"/>
        <v>219.99791099999999</v>
      </c>
      <c r="K76">
        <f t="shared" si="4"/>
        <v>87.936922999999993</v>
      </c>
      <c r="L76">
        <f t="shared" si="5"/>
        <v>438.97153800000001</v>
      </c>
    </row>
    <row r="77" spans="1:12" x14ac:dyDescent="0.25">
      <c r="A77" s="55" t="s">
        <v>370</v>
      </c>
      <c r="B77">
        <v>2019</v>
      </c>
      <c r="C77" s="60">
        <v>220158596</v>
      </c>
      <c r="D77" s="60">
        <v>115246327</v>
      </c>
      <c r="E77" s="60">
        <v>340207746</v>
      </c>
      <c r="F77" s="60">
        <v>87578898</v>
      </c>
      <c r="G77" s="60">
        <v>438347868</v>
      </c>
      <c r="J77">
        <f t="shared" si="3"/>
        <v>220.15859599999999</v>
      </c>
      <c r="K77">
        <f t="shared" si="4"/>
        <v>87.578897999999995</v>
      </c>
      <c r="L77">
        <f t="shared" si="5"/>
        <v>438.34786800000001</v>
      </c>
    </row>
    <row r="78" spans="1:12" x14ac:dyDescent="0.25">
      <c r="A78" s="55" t="s">
        <v>371</v>
      </c>
      <c r="B78">
        <v>2019</v>
      </c>
      <c r="C78" s="60">
        <v>220312261</v>
      </c>
      <c r="D78" s="60">
        <v>114625674</v>
      </c>
      <c r="E78" s="60">
        <v>341688228</v>
      </c>
      <c r="F78" s="60">
        <v>85576973</v>
      </c>
      <c r="G78" s="60">
        <v>442352380</v>
      </c>
      <c r="J78">
        <f t="shared" si="3"/>
        <v>220.31226100000001</v>
      </c>
      <c r="K78">
        <f t="shared" si="4"/>
        <v>85.576972999999995</v>
      </c>
      <c r="L78">
        <f t="shared" si="5"/>
        <v>442.35237999999998</v>
      </c>
    </row>
    <row r="79" spans="1:12" x14ac:dyDescent="0.25">
      <c r="A79" s="55" t="s">
        <v>372</v>
      </c>
      <c r="B79">
        <v>2019</v>
      </c>
      <c r="C79" s="60">
        <v>220459209</v>
      </c>
      <c r="D79" s="60">
        <v>113946641</v>
      </c>
      <c r="E79" s="60">
        <v>340621055</v>
      </c>
      <c r="F79" s="60">
        <v>85561611</v>
      </c>
      <c r="G79" s="60">
        <v>445509282</v>
      </c>
      <c r="J79">
        <f t="shared" si="3"/>
        <v>220.45920899999999</v>
      </c>
      <c r="K79">
        <f t="shared" si="4"/>
        <v>85.561610999999999</v>
      </c>
      <c r="L79">
        <f t="shared" si="5"/>
        <v>445.50928199999998</v>
      </c>
    </row>
    <row r="80" spans="1:12" x14ac:dyDescent="0.25">
      <c r="A80" s="55" t="s">
        <v>373</v>
      </c>
      <c r="B80">
        <v>2019</v>
      </c>
      <c r="C80" s="60">
        <v>220599728</v>
      </c>
      <c r="D80" s="60">
        <v>113606387</v>
      </c>
      <c r="E80" s="60">
        <v>341515974</v>
      </c>
      <c r="F80" s="60">
        <v>85140864</v>
      </c>
      <c r="G80" s="60">
        <v>448379509</v>
      </c>
      <c r="J80">
        <f t="shared" si="3"/>
        <v>220.599728</v>
      </c>
      <c r="K80">
        <f t="shared" si="4"/>
        <v>85.140863999999993</v>
      </c>
      <c r="L80">
        <f t="shared" si="5"/>
        <v>448.37950899999998</v>
      </c>
    </row>
    <row r="81" spans="1:12" x14ac:dyDescent="0.25">
      <c r="A81" s="55" t="s">
        <v>374</v>
      </c>
      <c r="B81">
        <v>2019</v>
      </c>
      <c r="C81" s="60">
        <v>220734097</v>
      </c>
      <c r="D81" s="60">
        <v>112959949</v>
      </c>
      <c r="E81" s="60">
        <v>344231840</v>
      </c>
      <c r="F81" s="60">
        <v>83650572</v>
      </c>
      <c r="G81" s="60">
        <v>450798560</v>
      </c>
      <c r="J81">
        <f t="shared" si="3"/>
        <v>220.73409699999999</v>
      </c>
      <c r="K81">
        <f t="shared" si="4"/>
        <v>83.650571999999997</v>
      </c>
      <c r="L81">
        <f t="shared" si="5"/>
        <v>450.79856000000001</v>
      </c>
    </row>
    <row r="82" spans="1:12" x14ac:dyDescent="0.25">
      <c r="A82" s="55" t="s">
        <v>375</v>
      </c>
      <c r="B82">
        <v>2020</v>
      </c>
      <c r="C82" s="60">
        <v>220862581</v>
      </c>
      <c r="D82" s="60">
        <v>112443984</v>
      </c>
      <c r="E82" s="60">
        <v>343283763</v>
      </c>
      <c r="F82" s="60">
        <v>83544722</v>
      </c>
      <c r="G82" s="60">
        <v>454408233</v>
      </c>
      <c r="J82">
        <f t="shared" si="3"/>
        <v>220.86258100000001</v>
      </c>
      <c r="K82">
        <f t="shared" si="4"/>
        <v>83.544721999999993</v>
      </c>
      <c r="L82">
        <f t="shared" si="5"/>
        <v>454.408233</v>
      </c>
    </row>
    <row r="83" spans="1:12" x14ac:dyDescent="0.25">
      <c r="A83" s="55" t="s">
        <v>376</v>
      </c>
      <c r="B83">
        <v>2020</v>
      </c>
      <c r="C83" s="60">
        <v>220985434</v>
      </c>
      <c r="D83" s="60">
        <v>111968486</v>
      </c>
      <c r="E83" s="60">
        <v>345454496</v>
      </c>
      <c r="F83" s="60">
        <v>83392944</v>
      </c>
      <c r="G83" s="60">
        <v>458200242</v>
      </c>
      <c r="J83">
        <f t="shared" si="3"/>
        <v>220.985434</v>
      </c>
      <c r="K83">
        <f t="shared" si="4"/>
        <v>83.392944</v>
      </c>
      <c r="L83">
        <f t="shared" si="5"/>
        <v>458.200242</v>
      </c>
    </row>
    <row r="84" spans="1:12" x14ac:dyDescent="0.25">
      <c r="A84" s="55" t="s">
        <v>377</v>
      </c>
      <c r="B84">
        <v>2020</v>
      </c>
      <c r="C84" s="60">
        <v>221102901</v>
      </c>
      <c r="D84" s="60">
        <v>110859295</v>
      </c>
      <c r="E84" s="60">
        <v>345292842</v>
      </c>
      <c r="F84" s="60">
        <v>83596397</v>
      </c>
      <c r="G84" s="60">
        <v>461436933</v>
      </c>
      <c r="J84">
        <f t="shared" si="3"/>
        <v>221.102901</v>
      </c>
      <c r="K84">
        <f t="shared" si="4"/>
        <v>83.596396999999996</v>
      </c>
      <c r="L84">
        <f t="shared" si="5"/>
        <v>461.43693300000001</v>
      </c>
    </row>
    <row r="85" spans="1:12" x14ac:dyDescent="0.25">
      <c r="A85" s="55" t="s">
        <v>378</v>
      </c>
      <c r="B85">
        <v>2020</v>
      </c>
      <c r="C85" s="60">
        <v>221215214</v>
      </c>
      <c r="D85" s="60">
        <v>111025378</v>
      </c>
      <c r="E85" s="60">
        <v>347117243</v>
      </c>
      <c r="F85" s="60">
        <v>83516765</v>
      </c>
      <c r="G85" s="60">
        <v>466099318</v>
      </c>
      <c r="J85">
        <f t="shared" si="3"/>
        <v>221.215214</v>
      </c>
      <c r="K85">
        <f t="shared" si="4"/>
        <v>83.516765000000007</v>
      </c>
      <c r="L85">
        <f t="shared" si="5"/>
        <v>466.09931799999998</v>
      </c>
    </row>
    <row r="86" spans="1:12" x14ac:dyDescent="0.25">
      <c r="A86" s="55" t="s">
        <v>379</v>
      </c>
      <c r="B86">
        <v>2020</v>
      </c>
      <c r="C86" s="60">
        <v>221322598</v>
      </c>
      <c r="D86" s="60">
        <v>111221382</v>
      </c>
      <c r="E86" s="60">
        <v>348845079</v>
      </c>
      <c r="F86" s="60">
        <v>81778762</v>
      </c>
      <c r="G86" s="60">
        <v>464009706</v>
      </c>
      <c r="J86">
        <f t="shared" si="3"/>
        <v>221.322598</v>
      </c>
      <c r="K86">
        <f t="shared" si="4"/>
        <v>81.778762</v>
      </c>
      <c r="L86">
        <f t="shared" si="5"/>
        <v>464.00970599999999</v>
      </c>
    </row>
    <row r="87" spans="1:12" x14ac:dyDescent="0.25">
      <c r="A87" s="55" t="s">
        <v>368</v>
      </c>
      <c r="B87">
        <v>2020</v>
      </c>
      <c r="C87" s="60">
        <v>221425266</v>
      </c>
      <c r="D87" s="60">
        <v>111110016</v>
      </c>
      <c r="E87" s="60">
        <v>350134818</v>
      </c>
      <c r="F87" s="60">
        <v>81711537</v>
      </c>
      <c r="G87" s="60">
        <v>465011128</v>
      </c>
      <c r="J87">
        <f t="shared" si="3"/>
        <v>221.42526599999999</v>
      </c>
      <c r="K87">
        <f t="shared" si="4"/>
        <v>81.711537000000007</v>
      </c>
      <c r="L87">
        <f t="shared" si="5"/>
        <v>465.01112799999999</v>
      </c>
    </row>
    <row r="88" spans="1:12" x14ac:dyDescent="0.25">
      <c r="A88" s="55" t="s">
        <v>369</v>
      </c>
      <c r="B88">
        <v>2020</v>
      </c>
      <c r="C88" s="60">
        <v>221523423</v>
      </c>
      <c r="D88" s="60">
        <v>110032317</v>
      </c>
      <c r="E88" s="60">
        <v>350863754</v>
      </c>
      <c r="F88" s="60">
        <v>81291045</v>
      </c>
      <c r="G88" s="60">
        <v>467918036</v>
      </c>
      <c r="J88">
        <f t="shared" si="3"/>
        <v>221.52342300000001</v>
      </c>
      <c r="K88">
        <f t="shared" si="4"/>
        <v>81.291044999999997</v>
      </c>
      <c r="L88">
        <f t="shared" si="5"/>
        <v>467.91803599999997</v>
      </c>
    </row>
    <row r="89" spans="1:12" x14ac:dyDescent="0.25">
      <c r="A89" s="55" t="s">
        <v>370</v>
      </c>
      <c r="B89">
        <v>2020</v>
      </c>
      <c r="C89" s="60">
        <v>221617266</v>
      </c>
      <c r="D89" s="60">
        <v>110039183</v>
      </c>
      <c r="E89" s="60">
        <v>350741397</v>
      </c>
      <c r="F89" s="60">
        <v>80924029</v>
      </c>
      <c r="G89" s="60">
        <v>472767086</v>
      </c>
      <c r="J89">
        <f t="shared" si="3"/>
        <v>221.617266</v>
      </c>
      <c r="K89">
        <f t="shared" si="4"/>
        <v>80.924029000000004</v>
      </c>
      <c r="L89">
        <f t="shared" si="5"/>
        <v>472.76708600000001</v>
      </c>
    </row>
    <row r="90" spans="1:12" x14ac:dyDescent="0.25">
      <c r="A90" s="55" t="s">
        <v>371</v>
      </c>
      <c r="B90">
        <v>2020</v>
      </c>
      <c r="C90" s="60">
        <v>221706983</v>
      </c>
      <c r="D90" s="60">
        <v>109199534</v>
      </c>
      <c r="E90" s="60">
        <v>352768632</v>
      </c>
      <c r="F90" s="60">
        <v>80352164</v>
      </c>
      <c r="G90" s="60">
        <v>472987502</v>
      </c>
      <c r="J90">
        <f t="shared" si="3"/>
        <v>221.70698300000001</v>
      </c>
      <c r="K90">
        <f t="shared" si="4"/>
        <v>80.352164000000002</v>
      </c>
      <c r="L90">
        <f t="shared" si="5"/>
        <v>472.98750200000001</v>
      </c>
    </row>
    <row r="91" spans="1:12" x14ac:dyDescent="0.25">
      <c r="A91" s="55" t="s">
        <v>372</v>
      </c>
      <c r="B91">
        <v>2020</v>
      </c>
      <c r="C91" s="60">
        <v>221792753</v>
      </c>
      <c r="D91" s="60">
        <v>108801360</v>
      </c>
      <c r="E91" s="60">
        <v>353895871</v>
      </c>
      <c r="F91" s="60">
        <v>79434842</v>
      </c>
      <c r="G91" s="60">
        <v>473334976</v>
      </c>
      <c r="J91">
        <f t="shared" si="3"/>
        <v>221.792753</v>
      </c>
      <c r="K91">
        <f t="shared" si="4"/>
        <v>79.434842000000003</v>
      </c>
      <c r="L91">
        <f t="shared" si="5"/>
        <v>473.33497599999998</v>
      </c>
    </row>
    <row r="92" spans="1:12" x14ac:dyDescent="0.25">
      <c r="A92" s="55" t="s">
        <v>373</v>
      </c>
      <c r="B92">
        <v>2020</v>
      </c>
      <c r="C92" s="60">
        <v>221874749</v>
      </c>
      <c r="D92" s="60">
        <v>108851472</v>
      </c>
      <c r="E92" s="60">
        <v>353615477</v>
      </c>
      <c r="F92" s="60">
        <v>79203312</v>
      </c>
      <c r="G92" s="60">
        <v>473471488</v>
      </c>
      <c r="J92">
        <f t="shared" si="3"/>
        <v>221.87474900000001</v>
      </c>
      <c r="K92">
        <f t="shared" si="4"/>
        <v>79.203311999999997</v>
      </c>
      <c r="L92">
        <f t="shared" si="5"/>
        <v>473.47148800000002</v>
      </c>
    </row>
    <row r="93" spans="1:12" x14ac:dyDescent="0.25">
      <c r="A93" s="55" t="s">
        <v>374</v>
      </c>
      <c r="B93">
        <v>2020</v>
      </c>
      <c r="C93" s="60">
        <v>221953135</v>
      </c>
      <c r="D93" s="60">
        <v>108752569</v>
      </c>
      <c r="E93" s="60">
        <v>353246147</v>
      </c>
      <c r="F93" s="60">
        <v>78697981</v>
      </c>
      <c r="G93" s="60">
        <v>471057652</v>
      </c>
      <c r="J93">
        <f t="shared" si="3"/>
        <v>221.953135</v>
      </c>
      <c r="K93">
        <f t="shared" si="4"/>
        <v>78.697980999999999</v>
      </c>
      <c r="L93">
        <f t="shared" si="5"/>
        <v>471.05765200000002</v>
      </c>
    </row>
    <row r="94" spans="1:12" x14ac:dyDescent="0.25">
      <c r="A94" s="55" t="s">
        <v>375</v>
      </c>
      <c r="B94">
        <v>2021</v>
      </c>
      <c r="C94" s="60">
        <v>222028069</v>
      </c>
      <c r="D94" s="60">
        <v>108248785</v>
      </c>
      <c r="E94" s="60">
        <v>352649893</v>
      </c>
      <c r="F94" s="60">
        <v>77527431</v>
      </c>
      <c r="G94" s="60">
        <v>473827774</v>
      </c>
      <c r="J94">
        <f t="shared" si="3"/>
        <v>222.02806899999999</v>
      </c>
      <c r="K94">
        <f t="shared" si="4"/>
        <v>77.527431000000007</v>
      </c>
      <c r="L94">
        <f t="shared" si="5"/>
        <v>473.82777399999998</v>
      </c>
    </row>
    <row r="95" spans="1:12" x14ac:dyDescent="0.25">
      <c r="A95" s="55" t="s">
        <v>376</v>
      </c>
      <c r="B95">
        <v>2021</v>
      </c>
      <c r="C95" s="60">
        <v>222099703</v>
      </c>
      <c r="D95" s="60">
        <v>107347018</v>
      </c>
      <c r="E95" s="60">
        <v>355486315</v>
      </c>
      <c r="F95" s="60">
        <v>77604099</v>
      </c>
      <c r="G95" s="60">
        <v>474477595</v>
      </c>
      <c r="J95">
        <f t="shared" si="3"/>
        <v>222.09970300000001</v>
      </c>
      <c r="K95">
        <f t="shared" si="4"/>
        <v>77.604099000000005</v>
      </c>
      <c r="L95">
        <f t="shared" si="5"/>
        <v>474.47759500000001</v>
      </c>
    </row>
    <row r="96" spans="1:12" x14ac:dyDescent="0.25">
      <c r="A96" s="55" t="s">
        <v>377</v>
      </c>
      <c r="B96">
        <v>2021</v>
      </c>
      <c r="C96" s="60">
        <v>222168179</v>
      </c>
      <c r="D96" s="60">
        <v>106961847</v>
      </c>
      <c r="E96" s="60">
        <v>354085928</v>
      </c>
      <c r="F96" s="60">
        <v>76393641</v>
      </c>
      <c r="G96" s="60">
        <v>472330864</v>
      </c>
      <c r="J96">
        <f t="shared" si="3"/>
        <v>222.16817900000001</v>
      </c>
      <c r="K96">
        <f t="shared" si="4"/>
        <v>76.393641000000002</v>
      </c>
      <c r="L96">
        <f t="shared" si="5"/>
        <v>472.33086400000002</v>
      </c>
    </row>
    <row r="97" spans="1:12" x14ac:dyDescent="0.25">
      <c r="A97" s="55" t="s">
        <v>378</v>
      </c>
      <c r="B97">
        <v>2021</v>
      </c>
      <c r="C97" s="60">
        <v>222233638</v>
      </c>
      <c r="D97" s="60">
        <v>107098219</v>
      </c>
      <c r="E97" s="60">
        <v>356801959</v>
      </c>
      <c r="F97" s="60">
        <v>76010388</v>
      </c>
      <c r="G97" s="60">
        <v>473786751</v>
      </c>
      <c r="J97">
        <f t="shared" si="3"/>
        <v>222.23363800000001</v>
      </c>
      <c r="K97">
        <f t="shared" si="4"/>
        <v>76.010388000000006</v>
      </c>
      <c r="L97">
        <f t="shared" si="5"/>
        <v>473.78675099999998</v>
      </c>
    </row>
    <row r="98" spans="1:12" x14ac:dyDescent="0.25">
      <c r="A98" s="55" t="s">
        <v>379</v>
      </c>
      <c r="B98">
        <v>2021</v>
      </c>
      <c r="C98" s="60">
        <v>222296210</v>
      </c>
      <c r="D98" s="60">
        <v>106407515</v>
      </c>
      <c r="E98" s="60">
        <v>357042482</v>
      </c>
      <c r="F98" s="60">
        <v>76088130</v>
      </c>
      <c r="G98" s="60">
        <v>475905808</v>
      </c>
      <c r="J98">
        <f t="shared" si="3"/>
        <v>222.29621</v>
      </c>
      <c r="K98">
        <f t="shared" si="4"/>
        <v>76.088130000000007</v>
      </c>
      <c r="L98">
        <f t="shared" si="5"/>
        <v>475.90580799999998</v>
      </c>
    </row>
    <row r="99" spans="1:12" x14ac:dyDescent="0.25">
      <c r="A99" s="55" t="s">
        <v>368</v>
      </c>
      <c r="B99">
        <v>2021</v>
      </c>
      <c r="C99" s="60">
        <v>222356023</v>
      </c>
      <c r="D99" s="60">
        <v>105728193</v>
      </c>
      <c r="E99" s="60">
        <v>357970888</v>
      </c>
      <c r="F99" s="60">
        <v>75405522</v>
      </c>
      <c r="G99" s="60">
        <v>484385727</v>
      </c>
      <c r="J99">
        <f t="shared" si="3"/>
        <v>222.35602299999999</v>
      </c>
      <c r="K99">
        <f t="shared" si="4"/>
        <v>75.405522000000005</v>
      </c>
      <c r="L99">
        <f t="shared" si="5"/>
        <v>484.38572699999997</v>
      </c>
    </row>
    <row r="100" spans="1:12" x14ac:dyDescent="0.25">
      <c r="A100" s="55" t="s">
        <v>369</v>
      </c>
      <c r="B100">
        <v>2021</v>
      </c>
      <c r="C100" s="60">
        <v>222413197</v>
      </c>
      <c r="D100" s="60">
        <v>105801777</v>
      </c>
      <c r="E100" s="60">
        <v>358221870</v>
      </c>
      <c r="F100" s="60">
        <v>75251873</v>
      </c>
      <c r="G100" s="60">
        <v>482700839</v>
      </c>
      <c r="J100">
        <f t="shared" si="3"/>
        <v>222.413197</v>
      </c>
      <c r="K100">
        <f t="shared" si="4"/>
        <v>75.251873000000003</v>
      </c>
      <c r="L100">
        <f t="shared" si="5"/>
        <v>482.70083899999997</v>
      </c>
    </row>
    <row r="101" spans="1:12" x14ac:dyDescent="0.25">
      <c r="A101" s="55" t="s">
        <v>370</v>
      </c>
      <c r="B101">
        <v>2021</v>
      </c>
      <c r="C101" s="60">
        <v>222467848</v>
      </c>
      <c r="D101" s="60">
        <v>104712608</v>
      </c>
      <c r="E101" s="60">
        <v>359080743</v>
      </c>
      <c r="F101" s="60">
        <v>74440181</v>
      </c>
      <c r="G101" s="60">
        <v>480878128</v>
      </c>
      <c r="J101">
        <f t="shared" si="3"/>
        <v>222.467848</v>
      </c>
      <c r="K101">
        <f t="shared" si="4"/>
        <v>74.440180999999995</v>
      </c>
      <c r="L101">
        <f t="shared" si="5"/>
        <v>480.878128</v>
      </c>
    </row>
    <row r="102" spans="1:12" x14ac:dyDescent="0.25">
      <c r="A102" s="55" t="s">
        <v>371</v>
      </c>
      <c r="B102">
        <v>2021</v>
      </c>
      <c r="C102" s="60">
        <v>222520087</v>
      </c>
      <c r="D102" s="60">
        <v>104440738</v>
      </c>
      <c r="E102" s="60">
        <v>358737039</v>
      </c>
      <c r="F102" s="60">
        <v>74774444</v>
      </c>
      <c r="G102" s="60">
        <v>488138889</v>
      </c>
      <c r="J102">
        <f t="shared" si="3"/>
        <v>222.52008699999999</v>
      </c>
      <c r="K102">
        <f t="shared" si="4"/>
        <v>74.774444000000003</v>
      </c>
      <c r="L102">
        <f t="shared" si="5"/>
        <v>488.13888900000001</v>
      </c>
    </row>
    <row r="103" spans="1:12" x14ac:dyDescent="0.25">
      <c r="A103" s="55" t="s">
        <v>372</v>
      </c>
      <c r="B103">
        <v>2021</v>
      </c>
      <c r="C103" s="60">
        <v>222570019</v>
      </c>
      <c r="D103" s="60">
        <v>103821258</v>
      </c>
      <c r="E103" s="60">
        <v>357848681</v>
      </c>
      <c r="F103" s="60">
        <v>74575120</v>
      </c>
      <c r="G103" s="60">
        <v>484796894</v>
      </c>
      <c r="J103">
        <f t="shared" si="3"/>
        <v>222.570019</v>
      </c>
      <c r="K103">
        <f t="shared" si="4"/>
        <v>74.575119999999998</v>
      </c>
      <c r="L103">
        <f t="shared" si="5"/>
        <v>484.79689400000001</v>
      </c>
    </row>
    <row r="104" spans="1:12" x14ac:dyDescent="0.25">
      <c r="A104" s="55" t="s">
        <v>373</v>
      </c>
      <c r="B104">
        <v>2021</v>
      </c>
      <c r="C104" s="60">
        <v>222617747</v>
      </c>
      <c r="D104" s="60">
        <v>104221895</v>
      </c>
      <c r="E104" s="60">
        <v>356870782</v>
      </c>
      <c r="F104" s="60">
        <v>73632452</v>
      </c>
      <c r="G104" s="60">
        <v>487599598</v>
      </c>
      <c r="J104">
        <f t="shared" si="3"/>
        <v>222.61774700000001</v>
      </c>
      <c r="K104">
        <f t="shared" si="4"/>
        <v>73.632452000000001</v>
      </c>
      <c r="L104">
        <f t="shared" si="5"/>
        <v>487.59959800000001</v>
      </c>
    </row>
    <row r="105" spans="1:12" x14ac:dyDescent="0.25">
      <c r="A105" s="55" t="s">
        <v>374</v>
      </c>
      <c r="B105">
        <v>2021</v>
      </c>
      <c r="C105" s="60">
        <v>222663367</v>
      </c>
      <c r="D105" s="60">
        <v>103673783</v>
      </c>
      <c r="E105" s="60">
        <v>360437008</v>
      </c>
      <c r="F105" s="60">
        <v>73277493</v>
      </c>
      <c r="G105" s="60">
        <v>490990844</v>
      </c>
      <c r="J105">
        <f t="shared" si="3"/>
        <v>222.66336699999999</v>
      </c>
      <c r="K105">
        <f t="shared" si="4"/>
        <v>73.277493000000007</v>
      </c>
      <c r="L105">
        <f t="shared" si="5"/>
        <v>490.99084399999998</v>
      </c>
    </row>
    <row r="106" spans="1:12" x14ac:dyDescent="0.25">
      <c r="A106" s="55" t="s">
        <v>375</v>
      </c>
      <c r="B106">
        <v>2022</v>
      </c>
      <c r="C106" s="60">
        <v>222706971</v>
      </c>
      <c r="D106" s="60">
        <v>102825295</v>
      </c>
      <c r="E106" s="60">
        <v>360049120</v>
      </c>
      <c r="F106" s="60">
        <v>73241728</v>
      </c>
      <c r="G106" s="60">
        <v>497000587</v>
      </c>
      <c r="J106">
        <f t="shared" si="3"/>
        <v>222.70697100000001</v>
      </c>
      <c r="K106">
        <f t="shared" si="4"/>
        <v>73.241727999999995</v>
      </c>
      <c r="L106">
        <f t="shared" si="5"/>
        <v>497.000587</v>
      </c>
    </row>
    <row r="107" spans="1:12" x14ac:dyDescent="0.25">
      <c r="A107" s="55" t="s">
        <v>376</v>
      </c>
      <c r="B107">
        <v>2022</v>
      </c>
      <c r="C107" s="60">
        <v>222748649</v>
      </c>
      <c r="D107" s="60">
        <v>101944569</v>
      </c>
      <c r="E107" s="60">
        <v>361452598</v>
      </c>
      <c r="F107" s="60">
        <v>72647411</v>
      </c>
      <c r="G107" s="60">
        <v>493544495</v>
      </c>
      <c r="J107">
        <f t="shared" si="3"/>
        <v>222.748649</v>
      </c>
      <c r="K107">
        <f t="shared" si="4"/>
        <v>72.647411000000005</v>
      </c>
      <c r="L107">
        <f t="shared" si="5"/>
        <v>493.54449499999998</v>
      </c>
    </row>
    <row r="108" spans="1:12" x14ac:dyDescent="0.25">
      <c r="A108" s="55" t="s">
        <v>377</v>
      </c>
      <c r="B108">
        <v>2022</v>
      </c>
      <c r="C108" s="60">
        <v>222788485</v>
      </c>
      <c r="D108" s="60">
        <v>101836177</v>
      </c>
      <c r="E108" s="60">
        <v>362250348</v>
      </c>
      <c r="F108" s="60">
        <v>72474837</v>
      </c>
      <c r="G108" s="60">
        <v>501825350</v>
      </c>
      <c r="J108">
        <f t="shared" si="3"/>
        <v>222.78848500000001</v>
      </c>
      <c r="K108">
        <f t="shared" si="4"/>
        <v>72.474836999999994</v>
      </c>
      <c r="L108">
        <f t="shared" si="5"/>
        <v>501.82535000000001</v>
      </c>
    </row>
    <row r="109" spans="1:12" x14ac:dyDescent="0.25">
      <c r="A109" s="55" t="s">
        <v>378</v>
      </c>
      <c r="B109">
        <v>2022</v>
      </c>
      <c r="C109" s="60">
        <v>222826560</v>
      </c>
      <c r="D109" s="60">
        <v>101001215</v>
      </c>
      <c r="E109" s="60">
        <v>362404066</v>
      </c>
      <c r="F109" s="60">
        <v>71689206</v>
      </c>
      <c r="G109" s="60">
        <v>497288653</v>
      </c>
      <c r="J109">
        <f t="shared" si="3"/>
        <v>222.82656</v>
      </c>
      <c r="K109">
        <f t="shared" si="4"/>
        <v>71.689205999999999</v>
      </c>
      <c r="L109">
        <f t="shared" si="5"/>
        <v>497.28865300000001</v>
      </c>
    </row>
    <row r="110" spans="1:12" x14ac:dyDescent="0.25">
      <c r="A110" s="55" t="s">
        <v>379</v>
      </c>
      <c r="B110">
        <v>2022</v>
      </c>
      <c r="C110" s="60">
        <v>222862952</v>
      </c>
      <c r="D110" s="60">
        <v>100475693</v>
      </c>
      <c r="E110" s="60">
        <v>364717004</v>
      </c>
      <c r="F110" s="60">
        <v>71907405</v>
      </c>
      <c r="G110" s="60">
        <v>499286724</v>
      </c>
      <c r="J110">
        <f t="shared" si="3"/>
        <v>222.86295200000001</v>
      </c>
      <c r="K110">
        <f t="shared" si="4"/>
        <v>71.907404999999997</v>
      </c>
      <c r="L110">
        <f t="shared" si="5"/>
        <v>499.28672399999999</v>
      </c>
    </row>
    <row r="111" spans="1:12" x14ac:dyDescent="0.25">
      <c r="A111" s="55" t="s">
        <v>368</v>
      </c>
      <c r="B111">
        <v>2022</v>
      </c>
      <c r="C111" s="60">
        <v>222897735</v>
      </c>
      <c r="D111" s="60">
        <v>100208305</v>
      </c>
      <c r="E111" s="60">
        <v>366796875</v>
      </c>
      <c r="F111" s="60">
        <v>71571260</v>
      </c>
      <c r="G111" s="60">
        <v>500132589</v>
      </c>
      <c r="J111">
        <f t="shared" si="3"/>
        <v>222.89773500000001</v>
      </c>
      <c r="K111">
        <f t="shared" si="4"/>
        <v>71.571259999999995</v>
      </c>
      <c r="L111">
        <f t="shared" si="5"/>
        <v>500.132589</v>
      </c>
    </row>
    <row r="112" spans="1:12" x14ac:dyDescent="0.25">
      <c r="A112" s="55" t="s">
        <v>369</v>
      </c>
      <c r="B112">
        <v>2022</v>
      </c>
      <c r="C112" s="60">
        <v>222930980</v>
      </c>
      <c r="D112" s="60">
        <v>99431475</v>
      </c>
      <c r="E112" s="60">
        <v>368432444</v>
      </c>
      <c r="F112" s="60">
        <v>70912142</v>
      </c>
      <c r="G112" s="60">
        <v>501107040</v>
      </c>
      <c r="J112">
        <f t="shared" si="3"/>
        <v>222.93098000000001</v>
      </c>
      <c r="K112">
        <f t="shared" si="4"/>
        <v>70.912142000000003</v>
      </c>
      <c r="L112">
        <f t="shared" si="5"/>
        <v>501.10703999999998</v>
      </c>
    </row>
    <row r="113" spans="1:12" x14ac:dyDescent="0.25">
      <c r="A113" s="55" t="s">
        <v>370</v>
      </c>
      <c r="B113">
        <v>2022</v>
      </c>
      <c r="C113" s="60">
        <v>222962755</v>
      </c>
      <c r="D113" s="60">
        <v>98998541</v>
      </c>
      <c r="E113" s="60">
        <v>370036793</v>
      </c>
      <c r="F113" s="60">
        <v>69643048</v>
      </c>
      <c r="G113" s="60">
        <v>507300784</v>
      </c>
      <c r="J113">
        <f t="shared" si="3"/>
        <v>222.96275499999999</v>
      </c>
      <c r="K113">
        <f t="shared" si="4"/>
        <v>69.643047999999993</v>
      </c>
      <c r="L113">
        <f t="shared" si="5"/>
        <v>507.30078400000002</v>
      </c>
    </row>
    <row r="114" spans="1:12" x14ac:dyDescent="0.25">
      <c r="A114" s="55" t="s">
        <v>371</v>
      </c>
      <c r="B114">
        <v>2022</v>
      </c>
      <c r="C114" s="60">
        <v>222993124</v>
      </c>
      <c r="D114" s="60">
        <v>98754463</v>
      </c>
      <c r="E114" s="60">
        <v>368225452</v>
      </c>
      <c r="F114" s="60">
        <v>69174013</v>
      </c>
      <c r="G114" s="60">
        <v>508501552</v>
      </c>
      <c r="J114">
        <f t="shared" si="3"/>
        <v>222.99312399999999</v>
      </c>
      <c r="K114">
        <f t="shared" si="4"/>
        <v>69.174013000000002</v>
      </c>
      <c r="L114">
        <f t="shared" si="5"/>
        <v>508.501552</v>
      </c>
    </row>
    <row r="115" spans="1:12" x14ac:dyDescent="0.25">
      <c r="A115" s="55" t="s">
        <v>372</v>
      </c>
      <c r="B115">
        <v>2022</v>
      </c>
      <c r="C115" s="60">
        <v>223022149</v>
      </c>
      <c r="D115" s="60">
        <v>98191071</v>
      </c>
      <c r="E115" s="60">
        <v>369383222</v>
      </c>
      <c r="F115" s="60">
        <v>68829181</v>
      </c>
      <c r="G115" s="60">
        <v>510638201</v>
      </c>
      <c r="J115">
        <f t="shared" si="3"/>
        <v>223.02214900000001</v>
      </c>
      <c r="K115">
        <f t="shared" si="4"/>
        <v>68.829181000000005</v>
      </c>
      <c r="L115">
        <f t="shared" si="5"/>
        <v>510.63820099999998</v>
      </c>
    </row>
    <row r="116" spans="1:12" x14ac:dyDescent="0.25">
      <c r="A116" s="56" t="s">
        <v>373</v>
      </c>
      <c r="B116">
        <v>2022</v>
      </c>
      <c r="C116" s="60">
        <v>223049891</v>
      </c>
      <c r="D116" s="60">
        <v>97482940</v>
      </c>
      <c r="E116" s="60">
        <v>373138766</v>
      </c>
      <c r="F116" s="60">
        <v>69092781</v>
      </c>
      <c r="G116" s="60">
        <v>507408561</v>
      </c>
      <c r="J116">
        <f t="shared" si="3"/>
        <v>223.049891</v>
      </c>
      <c r="K116">
        <f t="shared" si="4"/>
        <v>69.092781000000002</v>
      </c>
      <c r="L116">
        <f t="shared" si="5"/>
        <v>507.40856100000002</v>
      </c>
    </row>
    <row r="117" spans="1:12" x14ac:dyDescent="0.25">
      <c r="A117" s="59"/>
    </row>
    <row r="118" spans="1:12" x14ac:dyDescent="0.25">
      <c r="A118" s="59"/>
    </row>
    <row r="119" spans="1:12" x14ac:dyDescent="0.25">
      <c r="A119" s="59"/>
    </row>
    <row r="120" spans="1:12" x14ac:dyDescent="0.25">
      <c r="A120" s="56"/>
    </row>
    <row r="121" spans="1:12" x14ac:dyDescent="0.25">
      <c r="A121" s="56"/>
    </row>
    <row r="122" spans="1:12" x14ac:dyDescent="0.25">
      <c r="A122" s="56"/>
    </row>
    <row r="123" spans="1:12" x14ac:dyDescent="0.25">
      <c r="A123" s="56"/>
    </row>
    <row r="124" spans="1:12" x14ac:dyDescent="0.25">
      <c r="A124" s="56"/>
    </row>
    <row r="125" spans="1:12" x14ac:dyDescent="0.25">
      <c r="A125" s="56"/>
    </row>
    <row r="126" spans="1:12" x14ac:dyDescent="0.25">
      <c r="A126" s="56"/>
    </row>
    <row r="127" spans="1:12" x14ac:dyDescent="0.25">
      <c r="A127" s="56"/>
    </row>
    <row r="128" spans="1:12" x14ac:dyDescent="0.25">
      <c r="A128" s="56"/>
    </row>
    <row r="129" spans="1:1" x14ac:dyDescent="0.25">
      <c r="A129" s="56"/>
    </row>
    <row r="130" spans="1:1" x14ac:dyDescent="0.25">
      <c r="A130" s="56"/>
    </row>
    <row r="131" spans="1:1" x14ac:dyDescent="0.25">
      <c r="A131" s="56"/>
    </row>
    <row r="132" spans="1:1" x14ac:dyDescent="0.25">
      <c r="A132" s="56"/>
    </row>
    <row r="133" spans="1:1" x14ac:dyDescent="0.25">
      <c r="A133" s="56"/>
    </row>
    <row r="134" spans="1:1" x14ac:dyDescent="0.25">
      <c r="A134" s="56"/>
    </row>
    <row r="135" spans="1:1" x14ac:dyDescent="0.25">
      <c r="A135" s="56"/>
    </row>
    <row r="136" spans="1:1" x14ac:dyDescent="0.25">
      <c r="A136" s="56"/>
    </row>
    <row r="137" spans="1:1" x14ac:dyDescent="0.25">
      <c r="A137" s="56"/>
    </row>
    <row r="138" spans="1:1" x14ac:dyDescent="0.25">
      <c r="A138" s="56"/>
    </row>
    <row r="139" spans="1:1" x14ac:dyDescent="0.25">
      <c r="A139" s="56"/>
    </row>
    <row r="140" spans="1:1" x14ac:dyDescent="0.25">
      <c r="A140" s="56"/>
    </row>
    <row r="141" spans="1:1" x14ac:dyDescent="0.25">
      <c r="A141" s="56"/>
    </row>
    <row r="142" spans="1:1" x14ac:dyDescent="0.25">
      <c r="A142" s="56"/>
    </row>
    <row r="143" spans="1:1" x14ac:dyDescent="0.25">
      <c r="A143" s="56"/>
    </row>
    <row r="144" spans="1:1" x14ac:dyDescent="0.25">
      <c r="A144" s="56"/>
    </row>
    <row r="145" spans="1:1" x14ac:dyDescent="0.25">
      <c r="A145" s="56"/>
    </row>
    <row r="146" spans="1:1" x14ac:dyDescent="0.25">
      <c r="A146" s="56"/>
    </row>
    <row r="147" spans="1:1" x14ac:dyDescent="0.25">
      <c r="A147" s="56"/>
    </row>
    <row r="148" spans="1:1" x14ac:dyDescent="0.25">
      <c r="A148" s="56"/>
    </row>
    <row r="149" spans="1:1" x14ac:dyDescent="0.25">
      <c r="A149" s="56"/>
    </row>
    <row r="150" spans="1:1" x14ac:dyDescent="0.25">
      <c r="A150" s="56"/>
    </row>
    <row r="151" spans="1:1" x14ac:dyDescent="0.25">
      <c r="A151" s="56"/>
    </row>
    <row r="152" spans="1:1" x14ac:dyDescent="0.25">
      <c r="A152" s="56"/>
    </row>
    <row r="153" spans="1:1" x14ac:dyDescent="0.25">
      <c r="A153" s="56"/>
    </row>
    <row r="154" spans="1:1" x14ac:dyDescent="0.25">
      <c r="A154" s="56"/>
    </row>
    <row r="155" spans="1:1" x14ac:dyDescent="0.25">
      <c r="A155" s="56"/>
    </row>
    <row r="156" spans="1:1" x14ac:dyDescent="0.25">
      <c r="A156" s="56"/>
    </row>
    <row r="157" spans="1:1" x14ac:dyDescent="0.25">
      <c r="A157" s="56"/>
    </row>
    <row r="158" spans="1:1" x14ac:dyDescent="0.25">
      <c r="A158" s="56"/>
    </row>
    <row r="159" spans="1:1" x14ac:dyDescent="0.25">
      <c r="A159" s="56"/>
    </row>
    <row r="160" spans="1:1" x14ac:dyDescent="0.25">
      <c r="A160" s="56"/>
    </row>
    <row r="161" spans="1:1" x14ac:dyDescent="0.25">
      <c r="A161" s="56"/>
    </row>
    <row r="162" spans="1:1" x14ac:dyDescent="0.25">
      <c r="A162" s="56"/>
    </row>
    <row r="163" spans="1:1" x14ac:dyDescent="0.25">
      <c r="A163" s="56"/>
    </row>
    <row r="164" spans="1:1" x14ac:dyDescent="0.25">
      <c r="A164" s="56"/>
    </row>
    <row r="165" spans="1:1" x14ac:dyDescent="0.25">
      <c r="A165" s="56"/>
    </row>
    <row r="166" spans="1:1" x14ac:dyDescent="0.25">
      <c r="A166" s="56"/>
    </row>
    <row r="167" spans="1:1" x14ac:dyDescent="0.25">
      <c r="A167" s="56"/>
    </row>
    <row r="168" spans="1:1" x14ac:dyDescent="0.25">
      <c r="A168" s="56"/>
    </row>
    <row r="169" spans="1:1" x14ac:dyDescent="0.25">
      <c r="A169" s="56"/>
    </row>
    <row r="170" spans="1:1" x14ac:dyDescent="0.25">
      <c r="A170" s="56"/>
    </row>
    <row r="171" spans="1:1" x14ac:dyDescent="0.25">
      <c r="A171" s="56"/>
    </row>
    <row r="172" spans="1:1" x14ac:dyDescent="0.25">
      <c r="A172" s="56"/>
    </row>
    <row r="173" spans="1:1" x14ac:dyDescent="0.25">
      <c r="A173" s="56"/>
    </row>
    <row r="174" spans="1:1" x14ac:dyDescent="0.25">
      <c r="A174" s="56"/>
    </row>
    <row r="175" spans="1:1" x14ac:dyDescent="0.25">
      <c r="A175" s="56"/>
    </row>
    <row r="176" spans="1:1" x14ac:dyDescent="0.25">
      <c r="A176" s="56"/>
    </row>
    <row r="177" spans="1:1" x14ac:dyDescent="0.25">
      <c r="A177" s="56"/>
    </row>
    <row r="178" spans="1:1" x14ac:dyDescent="0.25">
      <c r="A178" s="56"/>
    </row>
    <row r="179" spans="1:1" x14ac:dyDescent="0.25">
      <c r="A179" s="56"/>
    </row>
    <row r="180" spans="1:1" x14ac:dyDescent="0.25">
      <c r="A180" s="56"/>
    </row>
    <row r="181" spans="1:1" x14ac:dyDescent="0.25">
      <c r="A181" s="56"/>
    </row>
    <row r="182" spans="1:1" x14ac:dyDescent="0.25">
      <c r="A182" s="56"/>
    </row>
    <row r="183" spans="1:1" x14ac:dyDescent="0.25">
      <c r="A183" s="56"/>
    </row>
    <row r="184" spans="1:1" x14ac:dyDescent="0.25">
      <c r="A184" s="56"/>
    </row>
    <row r="185" spans="1:1" x14ac:dyDescent="0.25">
      <c r="A185" s="56"/>
    </row>
    <row r="186" spans="1:1" x14ac:dyDescent="0.25">
      <c r="A186" s="56"/>
    </row>
    <row r="187" spans="1:1" x14ac:dyDescent="0.25">
      <c r="A187" s="56"/>
    </row>
    <row r="188" spans="1:1" x14ac:dyDescent="0.25">
      <c r="A188" s="56"/>
    </row>
    <row r="189" spans="1:1" x14ac:dyDescent="0.25">
      <c r="A189" s="56"/>
    </row>
    <row r="190" spans="1:1" x14ac:dyDescent="0.25">
      <c r="A190" s="56"/>
    </row>
    <row r="191" spans="1:1" x14ac:dyDescent="0.25">
      <c r="A191" s="56"/>
    </row>
    <row r="192" spans="1:1" x14ac:dyDescent="0.25">
      <c r="A192" s="56"/>
    </row>
    <row r="193" spans="1:1" x14ac:dyDescent="0.25">
      <c r="A193" s="56"/>
    </row>
    <row r="194" spans="1:1" x14ac:dyDescent="0.25">
      <c r="A194" s="56"/>
    </row>
    <row r="195" spans="1:1" x14ac:dyDescent="0.25">
      <c r="A195" s="56"/>
    </row>
    <row r="196" spans="1:1" x14ac:dyDescent="0.25">
      <c r="A196" s="56"/>
    </row>
    <row r="197" spans="1:1" x14ac:dyDescent="0.25">
      <c r="A197" s="56"/>
    </row>
    <row r="198" spans="1:1" x14ac:dyDescent="0.25">
      <c r="A198" s="56"/>
    </row>
    <row r="199" spans="1:1" x14ac:dyDescent="0.25">
      <c r="A199" s="56"/>
    </row>
    <row r="200" spans="1:1" x14ac:dyDescent="0.25">
      <c r="A200" s="56"/>
    </row>
    <row r="201" spans="1:1" x14ac:dyDescent="0.25">
      <c r="A201" s="56"/>
    </row>
    <row r="202" spans="1:1" x14ac:dyDescent="0.25">
      <c r="A202" s="56"/>
    </row>
    <row r="203" spans="1:1" x14ac:dyDescent="0.25">
      <c r="A203" s="56"/>
    </row>
    <row r="204" spans="1:1" x14ac:dyDescent="0.25">
      <c r="A204" s="56"/>
    </row>
    <row r="205" spans="1:1" x14ac:dyDescent="0.25">
      <c r="A205" s="56"/>
    </row>
    <row r="206" spans="1:1" x14ac:dyDescent="0.25">
      <c r="A206" s="56"/>
    </row>
    <row r="207" spans="1:1" x14ac:dyDescent="0.25">
      <c r="A207" s="56"/>
    </row>
    <row r="208" spans="1:1" x14ac:dyDescent="0.25">
      <c r="A208" s="56"/>
    </row>
    <row r="209" spans="1:1" x14ac:dyDescent="0.25">
      <c r="A209" s="56"/>
    </row>
    <row r="210" spans="1:1" x14ac:dyDescent="0.25">
      <c r="A210" s="56"/>
    </row>
    <row r="211" spans="1:1" x14ac:dyDescent="0.25">
      <c r="A211" s="56"/>
    </row>
    <row r="212" spans="1:1" x14ac:dyDescent="0.25">
      <c r="A212" s="56"/>
    </row>
    <row r="213" spans="1:1" x14ac:dyDescent="0.25">
      <c r="A213" s="56"/>
    </row>
    <row r="214" spans="1:1" x14ac:dyDescent="0.25">
      <c r="A214" s="56"/>
    </row>
    <row r="215" spans="1:1" x14ac:dyDescent="0.25">
      <c r="A215" s="56"/>
    </row>
    <row r="216" spans="1:1" x14ac:dyDescent="0.25">
      <c r="A216" s="56"/>
    </row>
    <row r="217" spans="1:1" x14ac:dyDescent="0.25">
      <c r="A217" s="56"/>
    </row>
    <row r="218" spans="1:1" x14ac:dyDescent="0.25">
      <c r="A218" s="56"/>
    </row>
    <row r="219" spans="1:1" x14ac:dyDescent="0.25">
      <c r="A219" s="56"/>
    </row>
    <row r="220" spans="1:1" x14ac:dyDescent="0.25">
      <c r="A220" s="56"/>
    </row>
    <row r="221" spans="1:1" x14ac:dyDescent="0.25">
      <c r="A221" s="56"/>
    </row>
    <row r="222" spans="1:1" x14ac:dyDescent="0.25">
      <c r="A222" s="56"/>
    </row>
    <row r="223" spans="1:1" x14ac:dyDescent="0.25">
      <c r="A223" s="56"/>
    </row>
    <row r="224" spans="1:1" x14ac:dyDescent="0.25">
      <c r="A224" s="56"/>
    </row>
    <row r="225" spans="1:1" x14ac:dyDescent="0.25">
      <c r="A225" s="56"/>
    </row>
    <row r="226" spans="1:1" x14ac:dyDescent="0.25">
      <c r="A226" s="56"/>
    </row>
    <row r="227" spans="1:1" x14ac:dyDescent="0.25">
      <c r="A227" s="56"/>
    </row>
    <row r="228" spans="1:1" x14ac:dyDescent="0.25">
      <c r="A228" s="56"/>
    </row>
    <row r="229" spans="1:1" x14ac:dyDescent="0.25">
      <c r="A229" s="56"/>
    </row>
    <row r="230" spans="1:1" x14ac:dyDescent="0.25">
      <c r="A230" s="56"/>
    </row>
    <row r="231" spans="1:1" x14ac:dyDescent="0.25">
      <c r="A231" s="56"/>
    </row>
    <row r="232" spans="1:1" x14ac:dyDescent="0.25">
      <c r="A232" s="56"/>
    </row>
    <row r="233" spans="1:1" x14ac:dyDescent="0.25">
      <c r="A233" s="56"/>
    </row>
    <row r="234" spans="1:1" x14ac:dyDescent="0.25">
      <c r="A234" s="56"/>
    </row>
    <row r="235" spans="1:1" x14ac:dyDescent="0.25">
      <c r="A235" s="56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"/>
  <sheetViews>
    <sheetView workbookViewId="0"/>
  </sheetViews>
  <sheetFormatPr defaultRowHeight="15" x14ac:dyDescent="0.25"/>
  <sheetData>
    <row r="3" spans="3:3" x14ac:dyDescent="0.25">
      <c r="C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ssion xmlns="cdc2dfa2-7a7d-4f4d-9b3c-11d8089eb1f3">3</Session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84482BABD26346807753F1404AB0BE" ma:contentTypeVersion="5" ma:contentTypeDescription="Create a new document." ma:contentTypeScope="" ma:versionID="a32f5cca4fb0bed47c7d034922ef69d1">
  <xsd:schema xmlns:xsd="http://www.w3.org/2001/XMLSchema" xmlns:xs="http://www.w3.org/2001/XMLSchema" xmlns:p="http://schemas.microsoft.com/office/2006/metadata/properties" xmlns:ns2="cdc2dfa2-7a7d-4f4d-9b3c-11d8089eb1f3" targetNamespace="http://schemas.microsoft.com/office/2006/metadata/properties" ma:root="true" ma:fieldsID="b9051c993acbf979edb44066d9d6c771" ns2:_="">
    <xsd:import namespace="cdc2dfa2-7a7d-4f4d-9b3c-11d8089eb1f3"/>
    <xsd:element name="properties">
      <xsd:complexType>
        <xsd:sequence>
          <xsd:element name="documentManagement">
            <xsd:complexType>
              <xsd:all>
                <xsd:element ref="ns2:Sess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2dfa2-7a7d-4f4d-9b3c-11d8089eb1f3" elementFormDefault="qualified">
    <xsd:import namespace="http://schemas.microsoft.com/office/2006/documentManagement/types"/>
    <xsd:import namespace="http://schemas.microsoft.com/office/infopath/2007/PartnerControls"/>
    <xsd:element name="Session" ma:index="8" nillable="true" ma:displayName="Session" ma:list="{7F634428-5DA1-4632-913D-0305628B67FD}" ma:internalName="Session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5B586C-7DCB-402A-AEA5-17D91A0D79B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698C9E3-07BB-45F4-94DE-FA8C0FA49691}">
  <ds:schemaRefs>
    <ds:schemaRef ds:uri="cdc2dfa2-7a7d-4f4d-9b3c-11d8089eb1f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2898734-0B63-4DE6-ACE2-9E842C92F3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c2dfa2-7a7d-4f4d-9b3c-11d8089eb1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Title Page</vt:lpstr>
      <vt:lpstr>Exhibit 1</vt:lpstr>
      <vt:lpstr>Exhibit 2</vt:lpstr>
      <vt:lpstr>Exhibit 3</vt:lpstr>
      <vt:lpstr>Exhibit 4</vt:lpstr>
      <vt:lpstr>Exhibit 5</vt:lpstr>
      <vt:lpstr>Exhibit 5 (mod)</vt:lpstr>
      <vt:lpstr>data_format</vt:lpstr>
      <vt:lpstr>_PalUtilTempWorksheet</vt:lpstr>
      <vt:lpstr>_STDS_DG203AA16</vt:lpstr>
      <vt:lpstr>_STDS_DG12A19417</vt:lpstr>
      <vt:lpstr>_STDS_DG32C09806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Yahoo's Acquisition of Tumblr Spreadsheet + Data</dc:title>
  <dc:creator>Kritzer, Andrew</dc:creator>
  <cp:lastModifiedBy>MBA</cp:lastModifiedBy>
  <dcterms:created xsi:type="dcterms:W3CDTF">2013-05-23T16:44:23Z</dcterms:created>
  <dcterms:modified xsi:type="dcterms:W3CDTF">2019-01-16T17:34:37Z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0x0101009984482BABD26346807753F1404AB0BE</vt:lpwstr>
  </property>
  <property fmtid="{D5CDD505-2E9C-101B-9397-08002B2CF9AE}" pid="3" name="Order">
    <vt:r8>86300</vt:r8>
  </property>
</Properties>
</file>